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2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saüstü\Enerji Yönetimi\iso 50001\AGU EnYS\08-2023 Yılı Tüketimler\"/>
    </mc:Choice>
  </mc:AlternateContent>
  <xr:revisionPtr revIDLastSave="0" documentId="13_ncr:1_{6D8C07ED-0F94-401A-9663-437BAE0D382E}" xr6:coauthVersionLast="47" xr6:coauthVersionMax="47" xr10:uidLastSave="{00000000-0000-0000-0000-000000000000}"/>
  <bookViews>
    <workbookView xWindow="-120" yWindow="-120" windowWidth="29040" windowHeight="15720" xr2:uid="{68691266-0011-4674-9DDF-3DE7C0E969D4}"/>
  </bookViews>
  <sheets>
    <sheet name="İMİ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2" i="1" l="1"/>
  <c r="AF13" i="1"/>
  <c r="BA8" i="1"/>
  <c r="AB13" i="1"/>
  <c r="AZ13" i="1" s="1"/>
  <c r="AB8" i="1"/>
  <c r="X13" i="1"/>
  <c r="T13" i="1"/>
  <c r="T12" i="1"/>
  <c r="AZ12" i="1" s="1"/>
  <c r="T11" i="1"/>
  <c r="W11" i="1" s="1"/>
  <c r="T8" i="1"/>
  <c r="W8" i="1" s="1"/>
  <c r="P13" i="1"/>
  <c r="P12" i="1"/>
  <c r="P11" i="1"/>
  <c r="P10" i="1"/>
  <c r="S10" i="1" s="1"/>
  <c r="P9" i="1"/>
  <c r="P8" i="1"/>
  <c r="L13" i="1"/>
  <c r="L12" i="1"/>
  <c r="L11" i="1"/>
  <c r="L10" i="1"/>
  <c r="L9" i="1"/>
  <c r="L8" i="1"/>
  <c r="H13" i="1"/>
  <c r="H12" i="1"/>
  <c r="H11" i="1"/>
  <c r="K11" i="1" s="1"/>
  <c r="H10" i="1"/>
  <c r="H9" i="1"/>
  <c r="H8" i="1"/>
  <c r="D13" i="1"/>
  <c r="D12" i="1"/>
  <c r="D11" i="1"/>
  <c r="D10" i="1"/>
  <c r="D9" i="1"/>
  <c r="D8" i="1"/>
  <c r="G14" i="1"/>
  <c r="O14" i="1" s="1"/>
  <c r="W14" i="1" s="1"/>
  <c r="AE14" i="1" s="1"/>
  <c r="AM14" i="1" s="1"/>
  <c r="G13" i="1"/>
  <c r="G12" i="1"/>
  <c r="O12" i="1" s="1"/>
  <c r="G11" i="1"/>
  <c r="O11" i="1"/>
  <c r="S11" i="1"/>
  <c r="AA11" i="1"/>
  <c r="AE11" i="1"/>
  <c r="AI11" i="1"/>
  <c r="AM11" i="1"/>
  <c r="AQ11" i="1"/>
  <c r="S17" i="1"/>
  <c r="AA17" i="1" s="1"/>
  <c r="AI17" i="1" s="1"/>
  <c r="O18" i="1"/>
  <c r="W18" i="1" s="1"/>
  <c r="AE18" i="1" s="1"/>
  <c r="AM18" i="1" s="1"/>
  <c r="K19" i="1"/>
  <c r="S19" i="1" s="1"/>
  <c r="AA19" i="1" s="1"/>
  <c r="AI19" i="1" s="1"/>
  <c r="K18" i="1"/>
  <c r="S18" i="1" s="1"/>
  <c r="AA18" i="1" s="1"/>
  <c r="AI18" i="1" s="1"/>
  <c r="K13" i="1"/>
  <c r="S13" i="1" s="1"/>
  <c r="G19" i="1"/>
  <c r="O19" i="1" s="1"/>
  <c r="W19" i="1" s="1"/>
  <c r="AE19" i="1" s="1"/>
  <c r="AM19" i="1" s="1"/>
  <c r="BA18" i="1"/>
  <c r="BA9" i="1"/>
  <c r="BA10" i="1"/>
  <c r="BA20" i="1"/>
  <c r="BA21" i="1"/>
  <c r="BA22" i="1"/>
  <c r="BA23" i="1"/>
  <c r="BA24" i="1"/>
  <c r="BA25" i="1"/>
  <c r="BA26" i="1"/>
  <c r="G20" i="1"/>
  <c r="AU11" i="1"/>
  <c r="AY11" i="1"/>
  <c r="BB11" i="1"/>
  <c r="K12" i="1"/>
  <c r="S12" i="1" s="1"/>
  <c r="AA12" i="1" s="1"/>
  <c r="AI12" i="1" s="1"/>
  <c r="AQ12" i="1"/>
  <c r="AU12" i="1"/>
  <c r="AY12" i="1"/>
  <c r="BB12" i="1"/>
  <c r="AQ13" i="1"/>
  <c r="AU13" i="1"/>
  <c r="AY13" i="1"/>
  <c r="BB13" i="1"/>
  <c r="K14" i="1"/>
  <c r="S14" i="1" s="1"/>
  <c r="AA14" i="1" s="1"/>
  <c r="AI14" i="1" s="1"/>
  <c r="AQ14" i="1"/>
  <c r="AU14" i="1"/>
  <c r="AY14" i="1"/>
  <c r="AZ14" i="1"/>
  <c r="BB14" i="1"/>
  <c r="G15" i="1"/>
  <c r="K15" i="1"/>
  <c r="S15" i="1" s="1"/>
  <c r="AA15" i="1" s="1"/>
  <c r="AI15" i="1" s="1"/>
  <c r="AQ15" i="1"/>
  <c r="AU15" i="1"/>
  <c r="AY15" i="1"/>
  <c r="AZ15" i="1"/>
  <c r="BB15" i="1"/>
  <c r="G16" i="1"/>
  <c r="K16" i="1"/>
  <c r="S16" i="1" s="1"/>
  <c r="AA16" i="1" s="1"/>
  <c r="AI16" i="1" s="1"/>
  <c r="AQ16" i="1"/>
  <c r="AU16" i="1"/>
  <c r="AY16" i="1"/>
  <c r="AZ16" i="1"/>
  <c r="BB16" i="1"/>
  <c r="G17" i="1"/>
  <c r="K17" i="1"/>
  <c r="AQ17" i="1"/>
  <c r="AU17" i="1"/>
  <c r="AY17" i="1"/>
  <c r="AZ17" i="1"/>
  <c r="BB17" i="1"/>
  <c r="G18" i="1"/>
  <c r="AQ18" i="1"/>
  <c r="AU18" i="1"/>
  <c r="AY18" i="1"/>
  <c r="AZ18" i="1"/>
  <c r="BB18" i="1"/>
  <c r="AQ19" i="1"/>
  <c r="AU19" i="1"/>
  <c r="AY19" i="1"/>
  <c r="AZ19" i="1"/>
  <c r="BB19" i="1"/>
  <c r="K20" i="1"/>
  <c r="O20" i="1"/>
  <c r="S20" i="1"/>
  <c r="W20" i="1"/>
  <c r="AA20" i="1"/>
  <c r="AE20" i="1"/>
  <c r="AI20" i="1"/>
  <c r="AM20" i="1"/>
  <c r="AQ20" i="1"/>
  <c r="AU20" i="1"/>
  <c r="AY20" i="1"/>
  <c r="AZ20" i="1"/>
  <c r="BB20" i="1"/>
  <c r="G21" i="1"/>
  <c r="K21" i="1"/>
  <c r="O21" i="1"/>
  <c r="S21" i="1"/>
  <c r="W21" i="1"/>
  <c r="AA21" i="1"/>
  <c r="AE21" i="1"/>
  <c r="AI21" i="1"/>
  <c r="AM21" i="1"/>
  <c r="AQ21" i="1"/>
  <c r="AU21" i="1"/>
  <c r="AY21" i="1"/>
  <c r="AZ21" i="1"/>
  <c r="BB21" i="1"/>
  <c r="G22" i="1"/>
  <c r="K22" i="1"/>
  <c r="O22" i="1"/>
  <c r="S22" i="1"/>
  <c r="W22" i="1"/>
  <c r="AA22" i="1"/>
  <c r="AE22" i="1"/>
  <c r="AI22" i="1"/>
  <c r="AM22" i="1"/>
  <c r="AQ22" i="1"/>
  <c r="AU22" i="1"/>
  <c r="AY22" i="1"/>
  <c r="AZ22" i="1"/>
  <c r="BB22" i="1"/>
  <c r="G23" i="1"/>
  <c r="K23" i="1"/>
  <c r="O23" i="1"/>
  <c r="S23" i="1"/>
  <c r="W23" i="1"/>
  <c r="AA23" i="1"/>
  <c r="AE23" i="1"/>
  <c r="AI23" i="1"/>
  <c r="AM23" i="1"/>
  <c r="AQ23" i="1"/>
  <c r="AU23" i="1"/>
  <c r="AY23" i="1"/>
  <c r="AZ23" i="1"/>
  <c r="BB23" i="1"/>
  <c r="G24" i="1"/>
  <c r="K24" i="1"/>
  <c r="O24" i="1"/>
  <c r="S24" i="1"/>
  <c r="W24" i="1"/>
  <c r="AA24" i="1"/>
  <c r="AE24" i="1"/>
  <c r="AI24" i="1"/>
  <c r="AM24" i="1"/>
  <c r="AQ24" i="1"/>
  <c r="AU24" i="1"/>
  <c r="AY24" i="1"/>
  <c r="AZ24" i="1"/>
  <c r="BB24" i="1"/>
  <c r="G25" i="1"/>
  <c r="K25" i="1"/>
  <c r="O25" i="1"/>
  <c r="S25" i="1"/>
  <c r="W25" i="1"/>
  <c r="AA25" i="1"/>
  <c r="AE25" i="1"/>
  <c r="AI25" i="1"/>
  <c r="AM25" i="1"/>
  <c r="AQ25" i="1"/>
  <c r="AU25" i="1"/>
  <c r="AY25" i="1"/>
  <c r="AZ25" i="1"/>
  <c r="BB25" i="1"/>
  <c r="G26" i="1"/>
  <c r="K26" i="1"/>
  <c r="O26" i="1"/>
  <c r="S26" i="1"/>
  <c r="W26" i="1"/>
  <c r="AA26" i="1"/>
  <c r="AE26" i="1"/>
  <c r="AI26" i="1"/>
  <c r="AM26" i="1"/>
  <c r="AQ26" i="1"/>
  <c r="AU26" i="1"/>
  <c r="AY26" i="1"/>
  <c r="AZ26" i="1"/>
  <c r="BB26" i="1"/>
  <c r="G10" i="1"/>
  <c r="K10" i="1"/>
  <c r="O10" i="1"/>
  <c r="W10" i="1"/>
  <c r="AA10" i="1"/>
  <c r="AE10" i="1"/>
  <c r="AI10" i="1"/>
  <c r="AM10" i="1"/>
  <c r="AQ10" i="1"/>
  <c r="AU10" i="1"/>
  <c r="AY10" i="1"/>
  <c r="BB10" i="1"/>
  <c r="G8" i="1"/>
  <c r="K8" i="1"/>
  <c r="O8" i="1"/>
  <c r="S8" i="1"/>
  <c r="AA8" i="1"/>
  <c r="AE8" i="1"/>
  <c r="AI8" i="1"/>
  <c r="AM8" i="1"/>
  <c r="AQ8" i="1"/>
  <c r="AU8" i="1"/>
  <c r="AY8" i="1"/>
  <c r="BB8" i="1"/>
  <c r="AA13" i="1" l="1"/>
  <c r="AI13" i="1" s="1"/>
  <c r="W12" i="1"/>
  <c r="AE12" i="1" s="1"/>
  <c r="AM12" i="1" s="1"/>
  <c r="AZ11" i="1"/>
  <c r="AZ8" i="1"/>
  <c r="AZ10" i="1"/>
  <c r="O13" i="1"/>
  <c r="W13" i="1" s="1"/>
  <c r="AE13" i="1" s="1"/>
  <c r="AM13" i="1" s="1"/>
  <c r="O15" i="1"/>
  <c r="W15" i="1" s="1"/>
  <c r="AE15" i="1" s="1"/>
  <c r="AM15" i="1" s="1"/>
  <c r="BA15" i="1"/>
  <c r="O16" i="1"/>
  <c r="W16" i="1" s="1"/>
  <c r="AE16" i="1" s="1"/>
  <c r="AM16" i="1" s="1"/>
  <c r="BA12" i="1"/>
  <c r="BA17" i="1"/>
  <c r="O17" i="1"/>
  <c r="W17" i="1" s="1"/>
  <c r="AE17" i="1" s="1"/>
  <c r="AM17" i="1" s="1"/>
  <c r="BA14" i="1"/>
  <c r="BA19" i="1"/>
  <c r="BA11" i="1"/>
  <c r="BC21" i="1"/>
  <c r="BC22" i="1"/>
  <c r="BC23" i="1"/>
  <c r="BC18" i="1"/>
  <c r="BC25" i="1"/>
  <c r="BC19" i="1"/>
  <c r="BC26" i="1"/>
  <c r="BC20" i="1"/>
  <c r="BC11" i="1"/>
  <c r="BC14" i="1"/>
  <c r="BC24" i="1"/>
  <c r="BC10" i="1"/>
  <c r="BC8" i="1"/>
  <c r="BB9" i="1"/>
  <c r="AZ9" i="1"/>
  <c r="G9" i="1"/>
  <c r="K9" i="1"/>
  <c r="O9" i="1"/>
  <c r="S9" i="1"/>
  <c r="W9" i="1"/>
  <c r="AA9" i="1"/>
  <c r="AE9" i="1"/>
  <c r="AI9" i="1"/>
  <c r="AM9" i="1"/>
  <c r="AQ9" i="1"/>
  <c r="AU9" i="1"/>
  <c r="AY9" i="1"/>
  <c r="BC12" i="1" l="1"/>
  <c r="BC15" i="1"/>
  <c r="BC13" i="1"/>
  <c r="BC17" i="1"/>
  <c r="BA16" i="1"/>
  <c r="BC16" i="1"/>
  <c r="BA13" i="1"/>
  <c r="BC9" i="1"/>
</calcChain>
</file>

<file path=xl/sharedStrings.xml><?xml version="1.0" encoding="utf-8"?>
<sst xmlns="http://schemas.openxmlformats.org/spreadsheetml/2006/main" count="95" uniqueCount="40">
  <si>
    <t xml:space="preserve">ENERJİ YÖNETİM SİSTEMİ ENERJİ TÜKETİM İZLEME FORMU </t>
  </si>
  <si>
    <t>Doküman Kodu</t>
  </si>
  <si>
    <t>EnYS.FR.05</t>
  </si>
  <si>
    <t>Yayın Tarihi</t>
  </si>
  <si>
    <t>Revizyon Tarihi</t>
  </si>
  <si>
    <t>-</t>
  </si>
  <si>
    <t>Revizyon No</t>
  </si>
  <si>
    <t>Sayfa No</t>
  </si>
  <si>
    <t>doğal gaz tüketimi
(Sm³)</t>
  </si>
  <si>
    <t>elektrik tüketimi
(kWh)</t>
  </si>
  <si>
    <t>yakıt tüketimi
(litre)</t>
  </si>
  <si>
    <t>TEP</t>
  </si>
  <si>
    <t>Hazırlayan</t>
  </si>
  <si>
    <t>Kontrol Eden</t>
  </si>
  <si>
    <t>Onaylayan</t>
  </si>
  <si>
    <t>OCAK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</si>
  <si>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</si>
  <si>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</si>
  <si>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</si>
  <si>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</si>
  <si>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</si>
  <si>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</si>
  <si>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</si>
  <si>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</si>
  <si>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</si>
  <si>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</si>
  <si>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</si>
  <si>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AYLAR</t>
  </si>
  <si>
    <t>HİZMET BİNALARI</t>
  </si>
  <si>
    <t>TOPLAM</t>
  </si>
  <si>
    <t>Elektrik Referans No</t>
  </si>
  <si>
    <t>Doğalgaz Sözleşme No</t>
  </si>
  <si>
    <t>AGÜ Sümer Yerleşkesi Rektörlük ve Bağlı Birimler</t>
  </si>
  <si>
    <t>Ana Fabrika Binası Yeni Kısım-1</t>
  </si>
  <si>
    <t>Ana Fabrika Binası Yeni Kısım-2</t>
  </si>
  <si>
    <t>Laboratuvar Binası</t>
  </si>
  <si>
    <t>AGÜ İdari Ek Bina</t>
  </si>
  <si>
    <t>Yapı İşleri ve Teknik Daire Başkanlığı</t>
  </si>
  <si>
    <t>AGÜ Sümer Yerleşkesi Kazan Dai.,Tanıtım Çadırı, Güvenlik, Çevre Aydınlatma</t>
  </si>
  <si>
    <t xml:space="preserve">AGÜ Mimarsinan Yerleşkesi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</si>
</sst>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i/>
      <sz val="9"/>
      <color theme="1"/>
      <name val="Times New Roman"/>
      <family val="1"/>
      <charset val="162"/>
    </font>
    <font>
      <sz val="10"/>
      <name val="Arial Narrow"/>
      <family val="2"/>
      <charset val="162"/>
    </font>
    <font>
      <b/>
      <sz val="14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 Narrow"/>
      <family val="2"/>
      <charset val="16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73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/>
    <xf numFmtId="14" fontId="2" fillId="0" borderId="0" xfId="0" applyNumberFormat="1" applyFont="1"/>
    <xf numFmtId="0" fontId="6" fillId="0" borderId="0" xfId="0" applyFont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quotePrefix="1" applyFont="1" applyBorder="1" applyAlignment="1">
      <alignment horizontal="center" vertical="center" wrapText="1"/>
    </xf>
    <xf numFmtId="0" fontId="9" fillId="0" borderId="0" xfId="1" applyAlignment="1">
      <alignment wrapText="1"/>
    </xf>
    <xf numFmtId="0" fontId="7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/>
    <xf numFmtId="14" fontId="3" fillId="0" borderId="3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quotePrefix="1" applyFont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0" fontId="9" fillId="0" borderId="1" xfId="1" applyBorder="1" applyAlignment="1">
      <alignment wrapText="1"/>
    </xf>
    <xf numFmtId="0" fontId="9" fillId="0" borderId="12" xfId="1" applyBorder="1" applyAlignment="1">
      <alignment wrapText="1"/>
    </xf>
    <xf numFmtId="0" fontId="2" fillId="0" borderId="9" xfId="0" applyFont="1" applyBorder="1"/>
    <xf numFmtId="0" fontId="7" fillId="0" borderId="9" xfId="0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9" fillId="0" borderId="10" xfId="1" applyBorder="1" applyAlignment="1">
      <alignment wrapText="1"/>
    </xf>
    <xf numFmtId="0" fontId="2" fillId="0" borderId="8" xfId="0" applyFont="1" applyBorder="1"/>
    <xf numFmtId="0" fontId="7" fillId="0" borderId="8" xfId="0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3" xfId="1" applyFont="1" applyBorder="1" applyAlignment="1">
      <alignment horizontal="left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left" vertical="center" wrapText="1"/>
    </xf>
  </cellXfs>
  <cellStyles count="3">
    <cellStyle name="Normal" xfId="0" builtinId="0"/>
    <cellStyle name="Normal 2" xfId="2" xr:uid="{74364518-8AE9-4419-BD65-AA8DE66B0843}"/>
    <cellStyle name="Normal 3" xfId="1" xr:uid="{039AE4BC-5833-4224-A102-C0F9697C84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İMİD!$A$8</c:f>
          <c:strCache>
            <c:ptCount val="1"/>
            <c:pt idx="0">
              <c:v>AGÜ Sümer Yerleşkesi Rektörlük ve Bağlı Birimler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0135892388451443"/>
          <c:y val="0.17171296296296296"/>
          <c:w val="0.73594773816999992"/>
          <c:h val="0.6850376433209007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(İMİD!$D$6,İMİD!$H$6,İMİD!$L$6,İMİD!$P$6,İMİD!$T$6,İMİD!$X$6,İMİD!$AB$6,İMİD!$AF$6,İMİD!$AJ$6,İMİD!$AN$6,İMİD!$AR$6,İMİD!$AV$6)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(İMİD!$E$8,İMİD!$I$8,İMİD!$M$8,İMİD!$Q$8,İMİD!$U$8,İMİD!$Y$8,İMİD!$AC$8,İMİD!$AG$8,İMİD!$AK$8,İMİD!$AO$8,İMİD!$AS$8,İMİD!$AW$8)</c:f>
              <c:numCache>
                <c:formatCode>#,##0.00</c:formatCode>
                <c:ptCount val="12"/>
                <c:pt idx="0">
                  <c:v>320961</c:v>
                </c:pt>
                <c:pt idx="1">
                  <c:v>308621</c:v>
                </c:pt>
                <c:pt idx="2">
                  <c:v>273136.5</c:v>
                </c:pt>
                <c:pt idx="3">
                  <c:v>235754.10699999999</c:v>
                </c:pt>
                <c:pt idx="4">
                  <c:v>191661.75</c:v>
                </c:pt>
                <c:pt idx="5">
                  <c:v>151989.84899999999</c:v>
                </c:pt>
                <c:pt idx="6">
                  <c:v>283082.61</c:v>
                </c:pt>
                <c:pt idx="7">
                  <c:v>319126.5</c:v>
                </c:pt>
                <c:pt idx="8">
                  <c:v>209648.25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İMİD!$A$8</c15:sqref>
                        </c15:formulaRef>
                      </c:ext>
                    </c:extLst>
                    <c:strCache>
                      <c:ptCount val="1"/>
                      <c:pt idx="0">
                        <c:v>AGÜ Sümer Yerleşkesi Rektörlük ve Bağlı Birimler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B86-4E84-B466-2C3B87B21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318528"/>
        <c:axId val="472314608"/>
      </c:barChart>
      <c:catAx>
        <c:axId val="47231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Aylar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4608"/>
        <c:crosses val="autoZero"/>
        <c:auto val="1"/>
        <c:lblAlgn val="ctr"/>
        <c:lblOffset val="100"/>
        <c:noMultiLvlLbl val="1"/>
      </c:catAx>
      <c:valAx>
        <c:axId val="472314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İMİD!$E$7</c:f>
              <c:strCache>
                <c:ptCount val="1"/>
                <c:pt idx="0">
                  <c:v>elektrik tüketimi
(kWh)</c:v>
                </c:pt>
              </c:strCache>
            </c:strRef>
          </c:tx>
          <c:layout>
            <c:manualLayout>
              <c:xMode val="edge"/>
              <c:yMode val="edge"/>
              <c:x val="3.2096010892179533E-2"/>
              <c:y val="0.27845317032739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8528"/>
        <c:crossesAt val="0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İMİD!$A$15</c:f>
          <c:strCache>
            <c:ptCount val="1"/>
            <c:pt idx="0">
              <c:v>AGÜ Mimarsinan Yerleşkesi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0135892388451443"/>
          <c:y val="0.17171296296296296"/>
          <c:w val="0.73594773816999992"/>
          <c:h val="0.6850376433209007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(İMİD!$D$6,İMİD!$H$6,İMİD!$L$6,İMİD!$P$6,İMİD!$T$6,İMİD!$X$6,İMİD!$AB$6,İMİD!$AF$6,İMİD!$AJ$6,İMİD!$AN$6,İMİD!$AR$6,İMİD!$AV$6)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(İMİD!$E$15,İMİD!$I$15,İMİD!$M$15,İMİD!$Q$15,İMİD!$U$15,İMİD!$Y$15,İMİD!$AC$15,İMİD!$AG$15,İMİD!$AK$15,İMİD!$AO$15,İMİD!$AS$15,İMİD!$AW$15)</c:f>
              <c:numCache>
                <c:formatCode>#,##0.00</c:formatCode>
                <c:ptCount val="12"/>
                <c:pt idx="0">
                  <c:v>8760</c:v>
                </c:pt>
                <c:pt idx="3">
                  <c:v>18860</c:v>
                </c:pt>
                <c:pt idx="5">
                  <c:v>4200</c:v>
                </c:pt>
                <c:pt idx="8">
                  <c:v>7060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İMİD!$A$8</c15:sqref>
                        </c15:formulaRef>
                      </c:ext>
                    </c:extLst>
                    <c:strCache>
                      <c:ptCount val="1"/>
                      <c:pt idx="0">
                        <c:v>AGÜ Sümer Yerleşkesi Rektörlük ve Bağlı Birimler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21F-4F6A-8AC3-F2F0D5FF6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318528"/>
        <c:axId val="472314608"/>
      </c:barChart>
      <c:catAx>
        <c:axId val="47231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Aylar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4608"/>
        <c:crosses val="autoZero"/>
        <c:auto val="1"/>
        <c:lblAlgn val="ctr"/>
        <c:lblOffset val="100"/>
        <c:noMultiLvlLbl val="1"/>
      </c:catAx>
      <c:valAx>
        <c:axId val="472314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İMİD!$E$7</c:f>
              <c:strCache>
                <c:ptCount val="1"/>
                <c:pt idx="0">
                  <c:v>elektrik tüketimi
(kWh)</c:v>
                </c:pt>
              </c:strCache>
            </c:strRef>
          </c:tx>
          <c:layout>
            <c:manualLayout>
              <c:xMode val="edge"/>
              <c:yMode val="edge"/>
              <c:x val="3.2096010892179533E-2"/>
              <c:y val="0.27845317032739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8528"/>
        <c:crossesAt val="0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İMİD!$A$8</c:f>
          <c:strCache>
            <c:ptCount val="1"/>
            <c:pt idx="0">
              <c:v>AGÜ Sümer Yerleşkesi Rektörlük ve Bağlı Birimler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0135892388451443"/>
          <c:y val="0.17171296296296296"/>
          <c:w val="0.73594773816999992"/>
          <c:h val="0.685037643320900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İMİD!$A$9</c:f>
              <c:strCache>
                <c:ptCount val="1"/>
                <c:pt idx="0">
                  <c:v>Ana Fabrika Binası Yeni Kısım-1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(İMİD!$D$6,İMİD!$H$6,İMİD!$L$6,İMİD!$P$6,İMİD!$T$6,İMİD!$X$6,İMİD!$AB$6,İMİD!$AF$6,İMİD!$AJ$6,İMİD!$AN$6,İMİD!$AR$6,İMİD!$AV$6)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(İMİD!$D$8,İMİD!$H$8,İMİD!$L$8,İMİD!$P$8,İMİD!$T$8,İMİD!$X$8,İMİD!$AB$8,İMİD!$AF$8,İMİD!$AJ$8,İMİD!$AN$8,İMİD!$AR$8,İMİD!$AV$8)</c:f>
              <c:numCache>
                <c:formatCode>#,##0.00</c:formatCode>
                <c:ptCount val="12"/>
                <c:pt idx="0">
                  <c:v>49234</c:v>
                </c:pt>
                <c:pt idx="1">
                  <c:v>48856</c:v>
                </c:pt>
                <c:pt idx="2">
                  <c:v>27522</c:v>
                </c:pt>
                <c:pt idx="3">
                  <c:v>18514</c:v>
                </c:pt>
                <c:pt idx="4">
                  <c:v>953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7-4237-B356-3E802D574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318528"/>
        <c:axId val="472314608"/>
      </c:barChart>
      <c:catAx>
        <c:axId val="47231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Aylar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4608"/>
        <c:crosses val="autoZero"/>
        <c:auto val="1"/>
        <c:lblAlgn val="ctr"/>
        <c:lblOffset val="100"/>
        <c:noMultiLvlLbl val="1"/>
      </c:catAx>
      <c:valAx>
        <c:axId val="472314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İMİD!$D$7</c:f>
              <c:strCache>
                <c:ptCount val="1"/>
                <c:pt idx="0">
                  <c:v>doğal gaz tüketimi
(Sm³)</c:v>
                </c:pt>
              </c:strCache>
            </c:strRef>
          </c:tx>
          <c:layout>
            <c:manualLayout>
              <c:xMode val="edge"/>
              <c:yMode val="edge"/>
              <c:x val="3.2096010892179533E-2"/>
              <c:y val="0.27845317032739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8528"/>
        <c:crossesAt val="0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İMİD!$A$9</c:f>
          <c:strCache>
            <c:ptCount val="1"/>
            <c:pt idx="0">
              <c:v>Ana Fabrika Binası Yeni Kısım-1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0135892388451443"/>
          <c:y val="0.17171296296296296"/>
          <c:w val="0.73594773816999992"/>
          <c:h val="0.685037643320900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İMİD!$A$10</c:f>
              <c:strCache>
                <c:ptCount val="1"/>
                <c:pt idx="0">
                  <c:v>Ana Fabrika Binası Yeni Kısım-2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(İMİD!$D$6,İMİD!$H$6,İMİD!$L$6,İMİD!$P$6,İMİD!$T$6,İMİD!$X$6,İMİD!$AB$6,İMİD!$AF$6,İMİD!$AJ$6,İMİD!$AN$6,İMİD!$AR$6,İMİD!$AV$6)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(İMİD!$H$9,İMİD!$L$9,İMİD!$L$9,İMİD!$P$9,İMİD!$T$9,İMİD!$X$9,İMİD!$AB$9,İMİD!$AF$9,İMİD!$AJ$9,İMİD!$AN$9,İMİD!$AR$9,İMİD!$AV$9)</c:f>
              <c:numCache>
                <c:formatCode>#,##0.00</c:formatCode>
                <c:ptCount val="12"/>
                <c:pt idx="0">
                  <c:v>6534.0216</c:v>
                </c:pt>
                <c:pt idx="1">
                  <c:v>6344.7556199999999</c:v>
                </c:pt>
                <c:pt idx="2">
                  <c:v>6344.7556199999999</c:v>
                </c:pt>
                <c:pt idx="3">
                  <c:v>3401.0204399999998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78-42FE-9DBA-9352D5F64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318528"/>
        <c:axId val="472314608"/>
      </c:barChart>
      <c:catAx>
        <c:axId val="47231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Aylar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4608"/>
        <c:crosses val="autoZero"/>
        <c:auto val="1"/>
        <c:lblAlgn val="ctr"/>
        <c:lblOffset val="100"/>
        <c:noMultiLvlLbl val="1"/>
      </c:catAx>
      <c:valAx>
        <c:axId val="472314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İMİD!$D$7</c:f>
              <c:strCache>
                <c:ptCount val="1"/>
                <c:pt idx="0">
                  <c:v>doğal gaz tüketimi
(Sm³)</c:v>
                </c:pt>
              </c:strCache>
            </c:strRef>
          </c:tx>
          <c:layout>
            <c:manualLayout>
              <c:xMode val="edge"/>
              <c:yMode val="edge"/>
              <c:x val="3.2096010892179533E-2"/>
              <c:y val="0.27845317032739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8528"/>
        <c:crossesAt val="0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İMİD!$A$10</c:f>
          <c:strCache>
            <c:ptCount val="1"/>
            <c:pt idx="0">
              <c:v>Ana Fabrika Binası Yeni Kısım-2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0135892388451443"/>
          <c:y val="0.17171296296296296"/>
          <c:w val="0.73594773816999992"/>
          <c:h val="0.685037643320900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İMİD!$A$10</c:f>
              <c:strCache>
                <c:ptCount val="1"/>
                <c:pt idx="0">
                  <c:v>Ana Fabrika Binası Yeni Kısım-2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(İMİD!$D$6,İMİD!$H$6,İMİD!$L$6,İMİD!$P$6,İMİD!$T$6,İMİD!$X$6,İMİD!$AB$6,İMİD!$AF$6,İMİD!$AJ$6,İMİD!$AN$6,İMİD!$AR$6,İMİD!$AV$6)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(İMİD!$H$10,İMİD!$L$10,İMİD!$L$10,İMİD!$P$10,İMİD!$T$10,İMİD!$X$10,İMİD!$AB$10,İMİD!$AF$10,İMİD!$AJ$10,İMİD!$AN$10,İMİD!$AR$10,İMİD!$AV$10)</c:f>
              <c:numCache>
                <c:formatCode>#,##0.00</c:formatCode>
                <c:ptCount val="12"/>
                <c:pt idx="0">
                  <c:v>7063.6751999999997</c:v>
                </c:pt>
                <c:pt idx="1">
                  <c:v>6902.4692800000003</c:v>
                </c:pt>
                <c:pt idx="2">
                  <c:v>6902.4692800000003</c:v>
                </c:pt>
                <c:pt idx="3">
                  <c:v>2920.5070799999999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63-4FD4-9441-898BFFE64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318528"/>
        <c:axId val="472314608"/>
      </c:barChart>
      <c:catAx>
        <c:axId val="47231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Aylar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4608"/>
        <c:crosses val="autoZero"/>
        <c:auto val="1"/>
        <c:lblAlgn val="ctr"/>
        <c:lblOffset val="100"/>
        <c:noMultiLvlLbl val="1"/>
      </c:catAx>
      <c:valAx>
        <c:axId val="472314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İMİD!$D$7</c:f>
              <c:strCache>
                <c:ptCount val="1"/>
                <c:pt idx="0">
                  <c:v>doğal gaz tüketimi
(Sm³)</c:v>
                </c:pt>
              </c:strCache>
            </c:strRef>
          </c:tx>
          <c:layout>
            <c:manualLayout>
              <c:xMode val="edge"/>
              <c:yMode val="edge"/>
              <c:x val="3.2096010892179533E-2"/>
              <c:y val="0.27845317032739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8528"/>
        <c:crossesAt val="0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İMİD!$A$11</c:f>
          <c:strCache>
            <c:ptCount val="1"/>
            <c:pt idx="0">
              <c:v>Laboratuvar Binası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0135892388451443"/>
          <c:y val="0.17171296296296296"/>
          <c:w val="0.73594773816999992"/>
          <c:h val="0.685037643320900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İMİD!$A$10</c:f>
              <c:strCache>
                <c:ptCount val="1"/>
                <c:pt idx="0">
                  <c:v>Ana Fabrika Binası Yeni Kısım-2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(İMİD!$D$6,İMİD!$H$6,İMİD!$L$6,İMİD!$P$6,İMİD!$T$6,İMİD!$X$6,İMİD!$AB$6,İMİD!$AF$6,İMİD!$AJ$6,İMİD!$AN$6,İMİD!$AR$6,İMİD!$AV$6)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(İMİD!$H$11,İMİD!$L$11,İMİD!$L$11,İMİD!$P$11,İMİD!$T$11,İMİD!$X$11,İMİD!$AB$11,İMİD!$AF$11,İMİD!$AJ$11,İMİD!$AN$11,İMİD!$AR$11,İMİD!$AV$11)</c:f>
              <c:numCache>
                <c:formatCode>#,##0.00</c:formatCode>
                <c:ptCount val="12"/>
                <c:pt idx="0">
                  <c:v>5907.9564</c:v>
                </c:pt>
                <c:pt idx="1">
                  <c:v>3585.4764399999999</c:v>
                </c:pt>
                <c:pt idx="2">
                  <c:v>3585.4764399999999</c:v>
                </c:pt>
                <c:pt idx="3">
                  <c:v>1641.9551999999999</c:v>
                </c:pt>
                <c:pt idx="4">
                  <c:v>882.84635000000003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36-4562-A19A-5A4F3583C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318528"/>
        <c:axId val="472314608"/>
      </c:barChart>
      <c:catAx>
        <c:axId val="47231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Aylar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4608"/>
        <c:crosses val="autoZero"/>
        <c:auto val="1"/>
        <c:lblAlgn val="ctr"/>
        <c:lblOffset val="100"/>
        <c:noMultiLvlLbl val="1"/>
      </c:catAx>
      <c:valAx>
        <c:axId val="472314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İMİD!$D$7</c:f>
              <c:strCache>
                <c:ptCount val="1"/>
                <c:pt idx="0">
                  <c:v>doğal gaz tüketimi
(Sm³)</c:v>
                </c:pt>
              </c:strCache>
            </c:strRef>
          </c:tx>
          <c:layout>
            <c:manualLayout>
              <c:xMode val="edge"/>
              <c:yMode val="edge"/>
              <c:x val="3.2096010892179533E-2"/>
              <c:y val="0.27845317032739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8528"/>
        <c:crossesAt val="0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İMİD!$A$12</c:f>
          <c:strCache>
            <c:ptCount val="1"/>
            <c:pt idx="0">
              <c:v>AGÜ İdari Ek Bina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0135892388451443"/>
          <c:y val="0.17171296296296296"/>
          <c:w val="0.73594773816999992"/>
          <c:h val="0.6850376433209007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(İMİD!$D$6,İMİD!$H$6,İMİD!$L$6,İMİD!$P$6,İMİD!$T$6,İMİD!$X$6,İMİD!$AB$6,İMİD!$AF$6,İMİD!$AJ$6,İMİD!$AN$6,İMİD!$AR$6,İMİD!$AV$6)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(İMİD!$E$12,İMİD!$I$12,İMİD!$M$12,İMİD!$Q$12,İMİD!$U$12,İMİD!$Y$12,İMİD!$AC$12,İMİD!$AG$12,İMİD!$AK$12,İMİD!$AO$12,İMİD!$AS$12,İMİD!$AW$12)</c:f>
              <c:numCache>
                <c:formatCode>#,##0.00</c:formatCode>
                <c:ptCount val="12"/>
                <c:pt idx="0">
                  <c:v>6802.5</c:v>
                </c:pt>
                <c:pt idx="1">
                  <c:v>5623.53</c:v>
                </c:pt>
                <c:pt idx="2">
                  <c:v>3124.92</c:v>
                </c:pt>
                <c:pt idx="3">
                  <c:v>3113.13</c:v>
                </c:pt>
                <c:pt idx="4">
                  <c:v>2974.38</c:v>
                </c:pt>
                <c:pt idx="5">
                  <c:v>2449.29</c:v>
                </c:pt>
                <c:pt idx="6">
                  <c:v>3151.53</c:v>
                </c:pt>
                <c:pt idx="7">
                  <c:v>3949.71</c:v>
                </c:pt>
                <c:pt idx="8">
                  <c:v>2468.4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İMİD!$A$8</c15:sqref>
                        </c15:formulaRef>
                      </c:ext>
                    </c:extLst>
                    <c:strCache>
                      <c:ptCount val="1"/>
                      <c:pt idx="0">
                        <c:v>AGÜ Sümer Yerleşkesi Rektörlük ve Bağlı Birimler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6AB-4E59-8D4B-C1EC90628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318528"/>
        <c:axId val="472314608"/>
      </c:barChart>
      <c:catAx>
        <c:axId val="47231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Aylar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4608"/>
        <c:crosses val="autoZero"/>
        <c:auto val="1"/>
        <c:lblAlgn val="ctr"/>
        <c:lblOffset val="100"/>
        <c:noMultiLvlLbl val="1"/>
      </c:catAx>
      <c:valAx>
        <c:axId val="472314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İMİD!$E$7</c:f>
              <c:strCache>
                <c:ptCount val="1"/>
                <c:pt idx="0">
                  <c:v>elektrik tüketimi
(kWh)</c:v>
                </c:pt>
              </c:strCache>
            </c:strRef>
          </c:tx>
          <c:layout>
            <c:manualLayout>
              <c:xMode val="edge"/>
              <c:yMode val="edge"/>
              <c:x val="3.2096010892179533E-2"/>
              <c:y val="0.27845317032739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8528"/>
        <c:crossesAt val="0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İMİD!$A$12</c:f>
          <c:strCache>
            <c:ptCount val="1"/>
            <c:pt idx="0">
              <c:v>AGÜ İdari Ek Bina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0135892388451443"/>
          <c:y val="0.17171296296296296"/>
          <c:w val="0.73594773816999992"/>
          <c:h val="0.685037643320900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İMİD!$A$9</c:f>
              <c:strCache>
                <c:ptCount val="1"/>
                <c:pt idx="0">
                  <c:v>Ana Fabrika Binası Yeni Kısım-1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(İMİD!$D$6,İMİD!$H$6,İMİD!$L$6,İMİD!$P$6,İMİD!$T$6,İMİD!$X$6,İMİD!$AB$6,İMİD!$AF$6,İMİD!$AJ$6,İMİD!$AN$6,İMİD!$AR$6,İMİD!$AV$6)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(İMİD!$H$12,İMİD!$L$12,İMİD!$L$12,İMİD!$P$12,İMİD!$T$12,İMİD!$X$12,İMİD!$AB$12,İMİD!$AF$12,İMİD!$AJ$12,İMİD!$AN$12,İMİD!$AR$12,İMİD!$AV$12)</c:f>
              <c:numCache>
                <c:formatCode>#,##0.00</c:formatCode>
                <c:ptCount val="12"/>
                <c:pt idx="0">
                  <c:v>1322.4152200000001</c:v>
                </c:pt>
                <c:pt idx="1">
                  <c:v>2265.0301799999997</c:v>
                </c:pt>
                <c:pt idx="2">
                  <c:v>2265.0301799999997</c:v>
                </c:pt>
                <c:pt idx="3">
                  <c:v>1154.088</c:v>
                </c:pt>
                <c:pt idx="4">
                  <c:v>274.58100000000002</c:v>
                </c:pt>
                <c:pt idx="8">
                  <c:v>1.7622199999999999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C1-462B-99C8-5AE0ACB06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318528"/>
        <c:axId val="472314608"/>
      </c:barChart>
      <c:catAx>
        <c:axId val="47231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Aylar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4608"/>
        <c:crosses val="autoZero"/>
        <c:auto val="1"/>
        <c:lblAlgn val="ctr"/>
        <c:lblOffset val="100"/>
        <c:noMultiLvlLbl val="1"/>
      </c:catAx>
      <c:valAx>
        <c:axId val="472314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İMİD!$D$7</c:f>
              <c:strCache>
                <c:ptCount val="1"/>
                <c:pt idx="0">
                  <c:v>doğal gaz tüketimi
(Sm³)</c:v>
                </c:pt>
              </c:strCache>
            </c:strRef>
          </c:tx>
          <c:layout>
            <c:manualLayout>
              <c:xMode val="edge"/>
              <c:yMode val="edge"/>
              <c:x val="3.2096010892179533E-2"/>
              <c:y val="0.27845317032739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8528"/>
        <c:crossesAt val="0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İMİD!$A$13</c:f>
          <c:strCache>
            <c:ptCount val="1"/>
            <c:pt idx="0">
              <c:v>Yapı İşleri ve Teknik Daire Başkanlığı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0135892388451443"/>
          <c:y val="0.17171296296296296"/>
          <c:w val="0.73594773816999992"/>
          <c:h val="0.685037643320900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İMİD!$A$10</c:f>
              <c:strCache>
                <c:ptCount val="1"/>
                <c:pt idx="0">
                  <c:v>Ana Fabrika Binası Yeni Kısım-2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(İMİD!$D$6,İMİD!$H$6,İMİD!$L$6,İMİD!$P$6,İMİD!$T$6,İMİD!$X$6,İMİD!$AB$6,İMİD!$AF$6,İMİD!$AJ$6,İMİD!$AN$6,İMİD!$AR$6,İMİD!$AV$6)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(İMİD!$H$13,İMİD!$L$13,İMİD!$L$13,İMİD!$P$13,İMİD!$T$13,İMİD!$X$13,İMİD!$AB$13,İMİD!$AF$13,İMİD!$AJ$13,İMİD!$AN$13,İMİD!$AR$13,İMİD!$AV$13)</c:f>
              <c:numCache>
                <c:formatCode>#,##0.00</c:formatCode>
                <c:ptCount val="12"/>
                <c:pt idx="0">
                  <c:v>1063.3565100000001</c:v>
                </c:pt>
                <c:pt idx="1">
                  <c:v>1096.04268</c:v>
                </c:pt>
                <c:pt idx="2">
                  <c:v>1096.04268</c:v>
                </c:pt>
                <c:pt idx="3">
                  <c:v>471.6225</c:v>
                </c:pt>
                <c:pt idx="4">
                  <c:v>172.07076000000001</c:v>
                </c:pt>
                <c:pt idx="5">
                  <c:v>29.7</c:v>
                </c:pt>
                <c:pt idx="6">
                  <c:v>2.6557200000000001</c:v>
                </c:pt>
                <c:pt idx="7">
                  <c:v>27.060829999999999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3-4E0F-B726-90E8F71F9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318528"/>
        <c:axId val="472314608"/>
      </c:barChart>
      <c:catAx>
        <c:axId val="47231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Aylar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4608"/>
        <c:crosses val="autoZero"/>
        <c:auto val="1"/>
        <c:lblAlgn val="ctr"/>
        <c:lblOffset val="100"/>
        <c:noMultiLvlLbl val="1"/>
      </c:catAx>
      <c:valAx>
        <c:axId val="472314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İMİD!$D$7</c:f>
              <c:strCache>
                <c:ptCount val="1"/>
                <c:pt idx="0">
                  <c:v>doğal gaz tüketimi
(Sm³)</c:v>
                </c:pt>
              </c:strCache>
            </c:strRef>
          </c:tx>
          <c:layout>
            <c:manualLayout>
              <c:xMode val="edge"/>
              <c:yMode val="edge"/>
              <c:x val="3.2096010892179533E-2"/>
              <c:y val="0.27845317032739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8528"/>
        <c:crossesAt val="0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İMİD!$A$14</c:f>
          <c:strCache>
            <c:ptCount val="1"/>
            <c:pt idx="0">
              <c:v>AGÜ Sümer Yerleşkesi Kazan Dai.,Tanıtım Çadırı, Güvenlik, Çevre Aydınlatma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0135892388451443"/>
          <c:y val="0.17171296296296296"/>
          <c:w val="0.73594773816999992"/>
          <c:h val="0.6850376433209007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(İMİD!$D$6,İMİD!$H$6,İMİD!$L$6,İMİD!$P$6,İMİD!$T$6,İMİD!$X$6,İMİD!$AB$6,İMİD!$AF$6,İMİD!$AJ$6,İMİD!$AN$6,İMİD!$AR$6,İMİD!$AV$6)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(İMİD!$E$14,İMİD!$I$14,İMİD!$M$14,İMİD!$Q$14,İMİD!$U$14,İMİD!$Y$14,İMİD!$AC$14,İMİD!$AG$14,İMİD!$AK$14,İMİD!$AO$14,İMİD!$AS$14,İMİD!$AW$14)</c:f>
              <c:numCache>
                <c:formatCode>#,##0.00</c:formatCode>
                <c:ptCount val="12"/>
                <c:pt idx="0">
                  <c:v>6301.02</c:v>
                </c:pt>
                <c:pt idx="1">
                  <c:v>5342.16</c:v>
                </c:pt>
                <c:pt idx="2">
                  <c:v>5057.5200000000004</c:v>
                </c:pt>
                <c:pt idx="3">
                  <c:v>4875.8100000000004</c:v>
                </c:pt>
                <c:pt idx="4">
                  <c:v>4322.46</c:v>
                </c:pt>
                <c:pt idx="5">
                  <c:v>6222.99</c:v>
                </c:pt>
                <c:pt idx="6">
                  <c:v>10793.19</c:v>
                </c:pt>
                <c:pt idx="7">
                  <c:v>12648.33</c:v>
                </c:pt>
                <c:pt idx="8">
                  <c:v>9830.1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İMİD!$A$8</c15:sqref>
                        </c15:formulaRef>
                      </c:ext>
                    </c:extLst>
                    <c:strCache>
                      <c:ptCount val="1"/>
                      <c:pt idx="0">
                        <c:v>AGÜ Sümer Yerleşkesi Rektörlük ve Bağlı Birimler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60C-44CB-9160-33F57E57E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318528"/>
        <c:axId val="472314608"/>
      </c:barChart>
      <c:catAx>
        <c:axId val="47231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Aylar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4608"/>
        <c:crosses val="autoZero"/>
        <c:auto val="1"/>
        <c:lblAlgn val="ctr"/>
        <c:lblOffset val="100"/>
        <c:noMultiLvlLbl val="1"/>
      </c:catAx>
      <c:valAx>
        <c:axId val="472314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İMİD!$E$7</c:f>
              <c:strCache>
                <c:ptCount val="1"/>
                <c:pt idx="0">
                  <c:v>elektrik tüketimi
(kWh)</c:v>
                </c:pt>
              </c:strCache>
            </c:strRef>
          </c:tx>
          <c:layout>
            <c:manualLayout>
              <c:xMode val="edge"/>
              <c:yMode val="edge"/>
              <c:x val="3.2096010892179533E-2"/>
              <c:y val="0.27845317032739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8528"/>
        <c:crossesAt val="0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1973036</xdr:colOff>
      <xdr:row>0</xdr:row>
      <xdr:rowOff>40821</xdr:rowOff>
    </xdr:from>
    <xdr:to>
      <xdr:col>1</xdr:col>
      <xdr:colOff>628105</xdr:colOff>
      <xdr:row>4</xdr:row>
      <xdr:rowOff>133935</xdr:rowOff>
    </xdr:to>
    <xdr:pic>
      <xdr:nvPicPr>
        <xdr:cNvPr id="11" name="Resim 10">
          <a:extLst>
            <a:ext uri="{FF2B5EF4-FFF2-40B4-BE49-F238E27FC236}">
              <a16:creationId xmlns:a16="http://schemas.microsoft.com/office/drawing/2014/main" id="{B3EE1882-42B0-B3B0-D0A2-9B878B3A8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3036" y="40821"/>
          <a:ext cx="1371599" cy="839874"/>
        </a:xfrm>
        <a:prstGeom prst="rect">
          <a:avLst/>
        </a:prstGeom>
      </xdr:spPr>
    </xdr:pic>
    <xdr:clientData/>
  </xdr:twoCellAnchor>
  <xdr:twoCellAnchor>
    <xdr:from>
      <xdr:col>0</xdr:col>
      <xdr:colOff>1081768</xdr:colOff>
      <xdr:row>26</xdr:row>
      <xdr:rowOff>316364</xdr:rowOff>
    </xdr:from>
    <xdr:to>
      <xdr:col>6</xdr:col>
      <xdr:colOff>564697</xdr:colOff>
      <xdr:row>41</xdr:row>
      <xdr:rowOff>180294</xdr:rowOff>
    </xdr:to>
    <xdr:graphicFrame macro="">
      <xdr:nvGraphicFramePr>
        <xdr:cNvPr id="12" name="Grafik 11">
          <a:extLst>
            <a:ext uri="{FF2B5EF4-FFF2-40B4-BE49-F238E27FC236}">
              <a16:creationId xmlns:a16="http://schemas.microsoft.com/office/drawing/2014/main" id="{86BB17CA-B02C-435C-B3B1-F5058E5DA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27</xdr:row>
      <xdr:rowOff>0</xdr:rowOff>
    </xdr:from>
    <xdr:to>
      <xdr:col>18</xdr:col>
      <xdr:colOff>517072</xdr:colOff>
      <xdr:row>41</xdr:row>
      <xdr:rowOff>204108</xdr:rowOff>
    </xdr:to>
    <xdr:graphicFrame macro="">
      <xdr:nvGraphicFramePr>
        <xdr:cNvPr id="8" name="Grafik 7">
          <a:extLst>
            <a:ext uri="{FF2B5EF4-FFF2-40B4-BE49-F238E27FC236}">
              <a16:creationId xmlns:a16="http://schemas.microsoft.com/office/drawing/2014/main" id="{BDB2B08B-39D8-4229-8F7E-D602E4D65B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27</xdr:row>
      <xdr:rowOff>0</xdr:rowOff>
    </xdr:from>
    <xdr:to>
      <xdr:col>31</xdr:col>
      <xdr:colOff>40822</xdr:colOff>
      <xdr:row>41</xdr:row>
      <xdr:rowOff>204108</xdr:rowOff>
    </xdr:to>
    <xdr:graphicFrame macro="">
      <xdr:nvGraphicFramePr>
        <xdr:cNvPr id="9" name="Grafik 8">
          <a:extLst>
            <a:ext uri="{FF2B5EF4-FFF2-40B4-BE49-F238E27FC236}">
              <a16:creationId xmlns:a16="http://schemas.microsoft.com/office/drawing/2014/main" id="{4816F8C2-9CC4-4591-89D9-5D505D78E1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27</xdr:row>
      <xdr:rowOff>0</xdr:rowOff>
    </xdr:from>
    <xdr:to>
      <xdr:col>43</xdr:col>
      <xdr:colOff>92776</xdr:colOff>
      <xdr:row>41</xdr:row>
      <xdr:rowOff>207918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3712AE-272E-42F2-9145-63BDAEA35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0</xdr:colOff>
      <xdr:row>27</xdr:row>
      <xdr:rowOff>0</xdr:rowOff>
    </xdr:from>
    <xdr:to>
      <xdr:col>54</xdr:col>
      <xdr:colOff>633450</xdr:colOff>
      <xdr:row>41</xdr:row>
      <xdr:rowOff>211728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E507C01D-988F-4B48-8A62-B7A3863E18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1091046</xdr:colOff>
      <xdr:row>43</xdr:row>
      <xdr:rowOff>34636</xdr:rowOff>
    </xdr:from>
    <xdr:to>
      <xdr:col>6</xdr:col>
      <xdr:colOff>564450</xdr:colOff>
      <xdr:row>57</xdr:row>
      <xdr:rowOff>243024</xdr:rowOff>
    </xdr:to>
    <xdr:graphicFrame macro="">
      <xdr:nvGraphicFramePr>
        <xdr:cNvPr id="6" name="Grafik 5">
          <a:extLst>
            <a:ext uri="{FF2B5EF4-FFF2-40B4-BE49-F238E27FC236}">
              <a16:creationId xmlns:a16="http://schemas.microsoft.com/office/drawing/2014/main" id="{2145FC46-9F97-40AE-A668-F2577E3173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43</xdr:row>
      <xdr:rowOff>0</xdr:rowOff>
    </xdr:from>
    <xdr:to>
      <xdr:col>18</xdr:col>
      <xdr:colOff>513262</xdr:colOff>
      <xdr:row>57</xdr:row>
      <xdr:rowOff>207917</xdr:rowOff>
    </xdr:to>
    <xdr:graphicFrame macro="">
      <xdr:nvGraphicFramePr>
        <xdr:cNvPr id="7" name="Grafik 6">
          <a:extLst>
            <a:ext uri="{FF2B5EF4-FFF2-40B4-BE49-F238E27FC236}">
              <a16:creationId xmlns:a16="http://schemas.microsoft.com/office/drawing/2014/main" id="{52F12E73-E614-4D03-98CE-85F90CBD36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0</xdr:colOff>
      <xdr:row>43</xdr:row>
      <xdr:rowOff>0</xdr:rowOff>
    </xdr:from>
    <xdr:to>
      <xdr:col>31</xdr:col>
      <xdr:colOff>40822</xdr:colOff>
      <xdr:row>57</xdr:row>
      <xdr:rowOff>207917</xdr:rowOff>
    </xdr:to>
    <xdr:graphicFrame macro="">
      <xdr:nvGraphicFramePr>
        <xdr:cNvPr id="10" name="Grafik 9">
          <a:extLst>
            <a:ext uri="{FF2B5EF4-FFF2-40B4-BE49-F238E27FC236}">
              <a16:creationId xmlns:a16="http://schemas.microsoft.com/office/drawing/2014/main" id="{B3D866B6-A0D7-42F6-A7DA-1A10B5A77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43</xdr:row>
      <xdr:rowOff>0</xdr:rowOff>
    </xdr:from>
    <xdr:to>
      <xdr:col>43</xdr:col>
      <xdr:colOff>116081</xdr:colOff>
      <xdr:row>57</xdr:row>
      <xdr:rowOff>212198</xdr:rowOff>
    </xdr:to>
    <xdr:graphicFrame macro="">
      <xdr:nvGraphicFramePr>
        <xdr:cNvPr id="14" name="Grafik 13">
          <a:extLst>
            <a:ext uri="{FF2B5EF4-FFF2-40B4-BE49-F238E27FC236}">
              <a16:creationId xmlns:a16="http://schemas.microsoft.com/office/drawing/2014/main" id="{BE26C4FD-4191-4F12-B80A-BA6D39865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44</xdr:col>
      <xdr:colOff>0</xdr:colOff>
      <xdr:row>43</xdr:row>
      <xdr:rowOff>0</xdr:rowOff>
    </xdr:from>
    <xdr:to>
      <xdr:col>54</xdr:col>
      <xdr:colOff>652945</xdr:colOff>
      <xdr:row>57</xdr:row>
      <xdr:rowOff>208388</xdr:rowOff>
    </xdr:to>
    <xdr:graphicFrame macro="">
      <xdr:nvGraphicFramePr>
        <xdr:cNvPr id="22" name="Grafik 21">
          <a:extLst>
            <a:ext uri="{FF2B5EF4-FFF2-40B4-BE49-F238E27FC236}">
              <a16:creationId xmlns:a16="http://schemas.microsoft.com/office/drawing/2014/main" id="{D6366C9A-9B10-4087-BD16-728629B3EE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56479-6CA0-49B4-8C56-D904A3726396}">
  <dimension ref="A1:BC84"/>
  <sheetViews>
    <sheetView tabSelected="1" zoomScale="25" zoomScaleNormal="25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N58" sqref="BN58"/>
    </sheetView>
  </sheetViews>
  <sheetFormatPr defaultColWidth="9.109375" defaultRowHeight="13.8" x14ac:dyDescent="0.25"/>
  <cols>
    <col min="1" max="1" width="40.6640625" style="1" customWidth="1"/>
    <col min="2" max="3" width="20.5546875" style="1" customWidth="1"/>
    <col min="4" max="4" width="9.6640625" style="1" bestFit="1" customWidth="1"/>
    <col min="5" max="5" width="12.44140625" style="1" bestFit="1" customWidth="1"/>
    <col min="6" max="7" width="9.109375" style="1"/>
    <col min="8" max="8" width="9.6640625" style="1" bestFit="1" customWidth="1"/>
    <col min="9" max="9" width="10.6640625" style="1" bestFit="1" customWidth="1"/>
    <col min="10" max="11" width="9.109375" style="1"/>
    <col min="12" max="12" width="9.6640625" style="1" bestFit="1" customWidth="1"/>
    <col min="13" max="13" width="10.6640625" style="1" bestFit="1" customWidth="1"/>
    <col min="14" max="15" width="9.109375" style="1"/>
    <col min="16" max="16" width="9.6640625" style="1" bestFit="1" customWidth="1"/>
    <col min="17" max="17" width="10.6640625" style="1" bestFit="1" customWidth="1"/>
    <col min="18" max="19" width="9.109375" style="1"/>
    <col min="20" max="21" width="9.6640625" style="1" bestFit="1" customWidth="1"/>
    <col min="22" max="23" width="9.109375" style="1"/>
    <col min="24" max="25" width="9.6640625" style="1" bestFit="1" customWidth="1"/>
    <col min="26" max="27" width="9.109375" style="1"/>
    <col min="28" max="28" width="9.6640625" style="1" bestFit="1" customWidth="1"/>
    <col min="29" max="29" width="10.6640625" style="1" bestFit="1" customWidth="1"/>
    <col min="30" max="31" width="9.109375" style="1"/>
    <col min="32" max="32" width="9.6640625" style="1" bestFit="1" customWidth="1"/>
    <col min="33" max="33" width="10.6640625" style="1" bestFit="1" customWidth="1"/>
    <col min="34" max="35" width="9.109375" style="1"/>
    <col min="36" max="37" width="9.6640625" style="1" bestFit="1" customWidth="1"/>
    <col min="38" max="39" width="9.109375" style="1"/>
    <col min="40" max="40" width="9.6640625" style="1" bestFit="1" customWidth="1"/>
    <col min="41" max="43" width="9.109375" style="1"/>
    <col min="44" max="44" width="9.6640625" style="1" bestFit="1" customWidth="1"/>
    <col min="45" max="47" width="9.109375" style="1"/>
    <col min="48" max="48" width="9.6640625" style="1" bestFit="1" customWidth="1"/>
    <col min="49" max="51" width="9.109375" style="1"/>
    <col min="52" max="52" width="9.6640625" style="1" bestFit="1" customWidth="1"/>
    <col min="53" max="53" width="12.44140625" style="1" bestFit="1" customWidth="1"/>
    <col min="54" max="54" width="9.109375" style="1"/>
    <col min="55" max="55" width="15.6640625" style="1" customWidth="1"/>
    <col min="56" max="16384" width="9.109375" style="1"/>
  </cols>
  <sheetData>
    <row r="1" spans="1:55" ht="15" customHeight="1" x14ac:dyDescent="0.25">
      <c r="A1" s="53"/>
      <c r="B1" s="54"/>
      <c r="C1" s="54"/>
      <c r="D1" s="60" t="s">
        <v>0</v>
      </c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2"/>
      <c r="BA1" s="59" t="s">
        <v>1</v>
      </c>
      <c r="BB1" s="59"/>
      <c r="BC1" s="2" t="s">
        <v>2</v>
      </c>
    </row>
    <row r="2" spans="1:55" ht="15" customHeight="1" x14ac:dyDescent="0.25">
      <c r="A2" s="55"/>
      <c r="B2" s="56"/>
      <c r="C2" s="56"/>
      <c r="D2" s="63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5"/>
      <c r="BA2" s="59" t="s">
        <v>3</v>
      </c>
      <c r="BB2" s="59"/>
      <c r="BC2" s="20">
        <v>45203</v>
      </c>
    </row>
    <row r="3" spans="1:55" ht="15" customHeight="1" x14ac:dyDescent="0.25">
      <c r="A3" s="55"/>
      <c r="B3" s="56"/>
      <c r="C3" s="56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5"/>
      <c r="BA3" s="59" t="s">
        <v>4</v>
      </c>
      <c r="BB3" s="59"/>
      <c r="BC3" s="2" t="s">
        <v>5</v>
      </c>
    </row>
    <row r="4" spans="1:55" ht="15" customHeight="1" x14ac:dyDescent="0.25">
      <c r="A4" s="55"/>
      <c r="B4" s="56"/>
      <c r="C4" s="56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5"/>
      <c r="BA4" s="59" t="s">
        <v>6</v>
      </c>
      <c r="BB4" s="59"/>
      <c r="BC4" s="2" t="s">
        <v>5</v>
      </c>
    </row>
    <row r="5" spans="1:55" ht="15" customHeight="1" thickBot="1" x14ac:dyDescent="0.3">
      <c r="A5" s="57"/>
      <c r="B5" s="58"/>
      <c r="C5" s="58"/>
      <c r="D5" s="63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5"/>
      <c r="BA5" s="59" t="s">
        <v>7</v>
      </c>
      <c r="BB5" s="59"/>
      <c r="BC5" s="3"/>
    </row>
    <row r="6" spans="1:55" ht="24.75" customHeight="1" x14ac:dyDescent="0.25">
      <c r="A6" s="66" t="s">
        <v>27</v>
      </c>
      <c r="B6" s="67"/>
      <c r="C6" s="68"/>
      <c r="D6" s="66" t="s">
        <v>15</v>
      </c>
      <c r="E6" s="67"/>
      <c r="F6" s="67"/>
      <c r="G6" s="68"/>
      <c r="H6" s="66" t="s">
        <v>26</v>
      </c>
      <c r="I6" s="67"/>
      <c r="J6" s="67"/>
      <c r="K6" s="68"/>
      <c r="L6" s="66" t="s">
        <v>25</v>
      </c>
      <c r="M6" s="67"/>
      <c r="N6" s="67"/>
      <c r="O6" s="68"/>
      <c r="P6" s="66" t="s">
        <v>24</v>
      </c>
      <c r="Q6" s="67"/>
      <c r="R6" s="67"/>
      <c r="S6" s="68"/>
      <c r="T6" s="66" t="s">
        <v>23</v>
      </c>
      <c r="U6" s="67"/>
      <c r="V6" s="67"/>
      <c r="W6" s="68"/>
      <c r="X6" s="66" t="s">
        <v>22</v>
      </c>
      <c r="Y6" s="67"/>
      <c r="Z6" s="67"/>
      <c r="AA6" s="68"/>
      <c r="AB6" s="66" t="s">
        <v>21</v>
      </c>
      <c r="AC6" s="67"/>
      <c r="AD6" s="67"/>
      <c r="AE6" s="68"/>
      <c r="AF6" s="66" t="s">
        <v>20</v>
      </c>
      <c r="AG6" s="67"/>
      <c r="AH6" s="67"/>
      <c r="AI6" s="68"/>
      <c r="AJ6" s="66" t="s">
        <v>19</v>
      </c>
      <c r="AK6" s="67"/>
      <c r="AL6" s="67"/>
      <c r="AM6" s="68"/>
      <c r="AN6" s="69" t="s">
        <v>18</v>
      </c>
      <c r="AO6" s="69"/>
      <c r="AP6" s="69"/>
      <c r="AQ6" s="69"/>
      <c r="AR6" s="69" t="s">
        <v>17</v>
      </c>
      <c r="AS6" s="69"/>
      <c r="AT6" s="69"/>
      <c r="AU6" s="69"/>
      <c r="AV6" s="69" t="s">
        <v>16</v>
      </c>
      <c r="AW6" s="69"/>
      <c r="AX6" s="69"/>
      <c r="AY6" s="69"/>
      <c r="AZ6" s="69" t="s">
        <v>29</v>
      </c>
      <c r="BA6" s="69"/>
      <c r="BB6" s="69"/>
      <c r="BC6" s="69"/>
    </row>
    <row r="7" spans="1:55" ht="50.1" customHeight="1" x14ac:dyDescent="0.25">
      <c r="A7" s="7" t="s">
        <v>28</v>
      </c>
      <c r="B7" s="8" t="s">
        <v>30</v>
      </c>
      <c r="C7" s="8" t="s">
        <v>31</v>
      </c>
      <c r="D7" s="4" t="s">
        <v>8</v>
      </c>
      <c r="E7" s="4" t="s">
        <v>9</v>
      </c>
      <c r="F7" s="4" t="s">
        <v>10</v>
      </c>
      <c r="G7" s="5" t="s">
        <v>11</v>
      </c>
      <c r="H7" s="4" t="s">
        <v>8</v>
      </c>
      <c r="I7" s="4" t="s">
        <v>9</v>
      </c>
      <c r="J7" s="4" t="s">
        <v>10</v>
      </c>
      <c r="K7" s="5" t="s">
        <v>11</v>
      </c>
      <c r="L7" s="4" t="s">
        <v>8</v>
      </c>
      <c r="M7" s="4" t="s">
        <v>9</v>
      </c>
      <c r="N7" s="4" t="s">
        <v>10</v>
      </c>
      <c r="O7" s="5" t="s">
        <v>11</v>
      </c>
      <c r="P7" s="4" t="s">
        <v>8</v>
      </c>
      <c r="Q7" s="4" t="s">
        <v>9</v>
      </c>
      <c r="R7" s="4" t="s">
        <v>10</v>
      </c>
      <c r="S7" s="5" t="s">
        <v>11</v>
      </c>
      <c r="T7" s="4" t="s">
        <v>8</v>
      </c>
      <c r="U7" s="4" t="s">
        <v>9</v>
      </c>
      <c r="V7" s="4" t="s">
        <v>10</v>
      </c>
      <c r="W7" s="5" t="s">
        <v>11</v>
      </c>
      <c r="X7" s="4" t="s">
        <v>8</v>
      </c>
      <c r="Y7" s="4" t="s">
        <v>9</v>
      </c>
      <c r="Z7" s="4" t="s">
        <v>10</v>
      </c>
      <c r="AA7" s="5" t="s">
        <v>11</v>
      </c>
      <c r="AB7" s="4" t="s">
        <v>8</v>
      </c>
      <c r="AC7" s="4" t="s">
        <v>9</v>
      </c>
      <c r="AD7" s="4" t="s">
        <v>10</v>
      </c>
      <c r="AE7" s="5" t="s">
        <v>11</v>
      </c>
      <c r="AF7" s="4" t="s">
        <v>8</v>
      </c>
      <c r="AG7" s="4" t="s">
        <v>9</v>
      </c>
      <c r="AH7" s="4" t="s">
        <v>10</v>
      </c>
      <c r="AI7" s="5" t="s">
        <v>11</v>
      </c>
      <c r="AJ7" s="4" t="s">
        <v>8</v>
      </c>
      <c r="AK7" s="4" t="s">
        <v>9</v>
      </c>
      <c r="AL7" s="4" t="s">
        <v>10</v>
      </c>
      <c r="AM7" s="5" t="s">
        <v>11</v>
      </c>
      <c r="AN7" s="4" t="s">
        <v>8</v>
      </c>
      <c r="AO7" s="4" t="s">
        <v>9</v>
      </c>
      <c r="AP7" s="4" t="s">
        <v>10</v>
      </c>
      <c r="AQ7" s="5" t="s">
        <v>11</v>
      </c>
      <c r="AR7" s="4" t="s">
        <v>8</v>
      </c>
      <c r="AS7" s="4" t="s">
        <v>9</v>
      </c>
      <c r="AT7" s="4" t="s">
        <v>10</v>
      </c>
      <c r="AU7" s="5" t="s">
        <v>11</v>
      </c>
      <c r="AV7" s="4" t="s">
        <v>8</v>
      </c>
      <c r="AW7" s="4" t="s">
        <v>9</v>
      </c>
      <c r="AX7" s="4" t="s">
        <v>10</v>
      </c>
      <c r="AY7" s="5" t="s">
        <v>11</v>
      </c>
      <c r="AZ7" s="4" t="s">
        <v>8</v>
      </c>
      <c r="BA7" s="4" t="s">
        <v>9</v>
      </c>
      <c r="BB7" s="4" t="s">
        <v>10</v>
      </c>
      <c r="BC7" s="5" t="s">
        <v>11</v>
      </c>
    </row>
    <row r="8" spans="1:55" ht="27" customHeight="1" x14ac:dyDescent="0.25">
      <c r="A8" s="70" t="s">
        <v>32</v>
      </c>
      <c r="B8" s="15">
        <v>650529</v>
      </c>
      <c r="C8" s="71">
        <v>10374692</v>
      </c>
      <c r="D8" s="6">
        <f>49234*1</f>
        <v>49234</v>
      </c>
      <c r="E8" s="6">
        <v>320961</v>
      </c>
      <c r="F8" s="6"/>
      <c r="G8" s="6">
        <f>((D8*0.825+E8*0.086+F8*0.846599))/1000</f>
        <v>68.22069599999999</v>
      </c>
      <c r="H8" s="6">
        <f>48856*1</f>
        <v>48856</v>
      </c>
      <c r="I8" s="6">
        <v>308621</v>
      </c>
      <c r="J8" s="6"/>
      <c r="K8" s="6">
        <f>((H8*0.825+I8*0.086+J8*0.846599))/1000</f>
        <v>66.847605999999999</v>
      </c>
      <c r="L8" s="6">
        <f>27522*1</f>
        <v>27522</v>
      </c>
      <c r="M8" s="6">
        <v>273136.5</v>
      </c>
      <c r="N8" s="6"/>
      <c r="O8" s="6">
        <f>((L8*0.825+M8*0.086+N8*0.846599))/1000</f>
        <v>46.195388999999999</v>
      </c>
      <c r="P8" s="6">
        <f>18514*1</f>
        <v>18514</v>
      </c>
      <c r="Q8" s="6">
        <v>235754.10699999999</v>
      </c>
      <c r="R8" s="6"/>
      <c r="S8" s="6">
        <f>((P8*0.825+Q8*0.086+R8*0.846599))/1000</f>
        <v>35.548903201999998</v>
      </c>
      <c r="T8" s="6">
        <f>953*1</f>
        <v>953</v>
      </c>
      <c r="U8" s="6">
        <v>191661.75</v>
      </c>
      <c r="V8" s="6"/>
      <c r="W8" s="6">
        <f>((T8*0.825+U8*0.086+V8*0.846599))/1000</f>
        <v>17.269135499999997</v>
      </c>
      <c r="X8" s="6"/>
      <c r="Y8" s="6">
        <v>151989.84899999999</v>
      </c>
      <c r="Z8" s="6"/>
      <c r="AA8" s="6">
        <f>((X8*0.825+Y8*0.086+Z8*0.846599))/1000</f>
        <v>13.071127013999998</v>
      </c>
      <c r="AB8" s="6">
        <f>4*1</f>
        <v>4</v>
      </c>
      <c r="AC8" s="6">
        <v>283082.61</v>
      </c>
      <c r="AD8" s="6"/>
      <c r="AE8" s="6">
        <f>((AB8*0.825+AC8*0.086+AD8*0.846599))/1000</f>
        <v>24.348404459999998</v>
      </c>
      <c r="AF8" s="6"/>
      <c r="AG8" s="6">
        <v>319126.5</v>
      </c>
      <c r="AH8" s="6"/>
      <c r="AI8" s="6">
        <f>((AF8*0.825+AG8*0.086+AH8*0.846599))/1000</f>
        <v>27.444878999999997</v>
      </c>
      <c r="AJ8" s="6"/>
      <c r="AK8" s="6">
        <v>209648.25</v>
      </c>
      <c r="AL8" s="6"/>
      <c r="AM8" s="6">
        <f>((AJ8*0.825+AK8*0.086+AL8*0.846599))/1000</f>
        <v>18.029749499999998</v>
      </c>
      <c r="AN8" s="6"/>
      <c r="AO8" s="6"/>
      <c r="AP8" s="6"/>
      <c r="AQ8" s="6">
        <f>((AN8*0.825+AO8*0.086+AP8*0.846599))/1000</f>
        <v>0</v>
      </c>
      <c r="AR8" s="6"/>
      <c r="AS8" s="6"/>
      <c r="AT8" s="6"/>
      <c r="AU8" s="6">
        <f>((AR8*0.825+AS8*0.086+AT8*0.846599))/1000</f>
        <v>0</v>
      </c>
      <c r="AV8" s="6"/>
      <c r="AW8" s="6"/>
      <c r="AX8" s="6"/>
      <c r="AY8" s="6">
        <f>((AV8*0.825+AW8*0.086+AX8*0.846599))/1000</f>
        <v>0</v>
      </c>
      <c r="AZ8" s="6">
        <f>D8+H8+L8+P8+T8+X8+AB8+AB8+AF8+AJ8+AN8+AR8+AV8</f>
        <v>145087</v>
      </c>
      <c r="BA8" s="6">
        <f>E8+I8+M8+Q8+U8+Y8+AC8+AG8+AK8+AO8+AS8+AW8</f>
        <v>2293981.5660000001</v>
      </c>
      <c r="BB8" s="6">
        <f t="shared" ref="BB8" si="0">F8+J8+N8+R8+V8+Z8+AD8+AD8+AH8+AL8+AP8+AT8+AX8</f>
        <v>0</v>
      </c>
      <c r="BC8" s="6">
        <f t="shared" ref="BC8" si="1">G8+K8+O8+S8+W8+AA8+AE8+AE8+AI8+AM8+AQ8+AU8+AY8</f>
        <v>341.32429413599993</v>
      </c>
    </row>
    <row r="9" spans="1:55" ht="27" customHeight="1" x14ac:dyDescent="0.25">
      <c r="A9" s="72" t="s">
        <v>33</v>
      </c>
      <c r="B9" s="15" t="s">
        <v>5</v>
      </c>
      <c r="C9" s="71">
        <v>10686802</v>
      </c>
      <c r="D9" s="6">
        <f>12397*1.20738</f>
        <v>14967.889859999999</v>
      </c>
      <c r="E9" s="6"/>
      <c r="F9" s="6"/>
      <c r="G9" s="6">
        <f>((D9*0.825+E9*0.086+F9*0.846599))/1000</f>
        <v>12.348509134499999</v>
      </c>
      <c r="H9" s="6">
        <f>5354*1.2204</f>
        <v>6534.0216</v>
      </c>
      <c r="I9" s="6"/>
      <c r="J9" s="6"/>
      <c r="K9" s="6">
        <f>((H9*0.825+I9*0.086+J9*0.846599))/1000</f>
        <v>5.3905678199999993</v>
      </c>
      <c r="L9" s="6">
        <f>5199*1.22038</f>
        <v>6344.7556199999999</v>
      </c>
      <c r="M9" s="6"/>
      <c r="N9" s="6"/>
      <c r="O9" s="6">
        <f>((L9*0.825+M9*0.086+N9*0.846599))/1000</f>
        <v>5.2344233864999996</v>
      </c>
      <c r="P9" s="6">
        <f>2817*1.20732</f>
        <v>3401.0204399999998</v>
      </c>
      <c r="Q9" s="6"/>
      <c r="R9" s="6"/>
      <c r="S9" s="6">
        <f>((P9*0.825+Q9*0.086+R9*0.846599))/1000</f>
        <v>2.8058418629999995</v>
      </c>
      <c r="T9" s="6"/>
      <c r="U9" s="6"/>
      <c r="V9" s="6"/>
      <c r="W9" s="6">
        <f>((T9*0.825+U9*0.086+V9*0.846599))/1000</f>
        <v>0</v>
      </c>
      <c r="X9" s="6"/>
      <c r="Y9" s="6"/>
      <c r="Z9" s="6"/>
      <c r="AA9" s="6">
        <f>((X9*0.825+Y9*0.086+Z9*0.846599))/1000</f>
        <v>0</v>
      </c>
      <c r="AB9" s="6"/>
      <c r="AC9" s="6"/>
      <c r="AD9" s="6"/>
      <c r="AE9" s="6">
        <f>((AB9*0.825+AC9*0.086+AD9*0.846599))/1000</f>
        <v>0</v>
      </c>
      <c r="AF9" s="6"/>
      <c r="AG9" s="6"/>
      <c r="AH9" s="6"/>
      <c r="AI9" s="6">
        <f>((AF9*0.825+AG9*0.086+AH9*0.846599))/1000</f>
        <v>0</v>
      </c>
      <c r="AJ9" s="6"/>
      <c r="AK9" s="6"/>
      <c r="AL9" s="6"/>
      <c r="AM9" s="6">
        <f>((AJ9*0.825+AK9*0.086+AL9*0.846599))/1000</f>
        <v>0</v>
      </c>
      <c r="AN9" s="6"/>
      <c r="AO9" s="6"/>
      <c r="AP9" s="6"/>
      <c r="AQ9" s="6">
        <f>((AN9*0.825+AO9*0.086+AP9*0.846599))/1000</f>
        <v>0</v>
      </c>
      <c r="AR9" s="6"/>
      <c r="AS9" s="6"/>
      <c r="AT9" s="6"/>
      <c r="AU9" s="6">
        <f>((AR9*0.825+AS9*0.086+AT9*0.846599))/1000</f>
        <v>0</v>
      </c>
      <c r="AV9" s="6"/>
      <c r="AW9" s="6"/>
      <c r="AX9" s="6"/>
      <c r="AY9" s="6">
        <f>((AV9*0.825+AW9*0.086+AX9*0.846599))/1000</f>
        <v>0</v>
      </c>
      <c r="AZ9" s="6">
        <f>D9+H9+L9+P9+T9+X9+AB9+AB9+AF9+AJ9+AN9+AR9+AV9</f>
        <v>31247.687519999999</v>
      </c>
      <c r="BA9" s="6">
        <f t="shared" ref="BA9:BA26" si="2">E9+I9+M9+Q9+U9+Y9+AC9+AG9+AK9+AO9+AS9+AW9</f>
        <v>0</v>
      </c>
      <c r="BB9" s="6">
        <f t="shared" ref="BB9:BC9" si="3">F9+J9+N9+R9+V9+Z9+AD9+AD9+AH9+AL9+AP9+AT9+AX9</f>
        <v>0</v>
      </c>
      <c r="BC9" s="6">
        <f t="shared" si="3"/>
        <v>25.779342203999995</v>
      </c>
    </row>
    <row r="10" spans="1:55" ht="27" customHeight="1" x14ac:dyDescent="0.25">
      <c r="A10" s="72" t="s">
        <v>34</v>
      </c>
      <c r="B10" s="15" t="s">
        <v>5</v>
      </c>
      <c r="C10" s="71">
        <v>10686801</v>
      </c>
      <c r="D10" s="6">
        <f>10942*1.20738</f>
        <v>13211.151959999999</v>
      </c>
      <c r="E10" s="6"/>
      <c r="F10" s="6"/>
      <c r="G10" s="6">
        <f>((D10*0.825+E10*0.086+F10*0.846599))/1000</f>
        <v>10.899200366999999</v>
      </c>
      <c r="H10" s="6">
        <f>5788*1.2204</f>
        <v>7063.6751999999997</v>
      </c>
      <c r="I10" s="6"/>
      <c r="J10" s="6"/>
      <c r="K10" s="6">
        <f>((H10*0.825+I10*0.086+J10*0.846599))/1000</f>
        <v>5.8275320399999995</v>
      </c>
      <c r="L10" s="6">
        <f>5656*1.22038</f>
        <v>6902.4692800000003</v>
      </c>
      <c r="M10" s="6"/>
      <c r="N10" s="6"/>
      <c r="O10" s="6">
        <f>((L10*0.825+M10*0.086+N10*0.846599))/1000</f>
        <v>5.694537156</v>
      </c>
      <c r="P10" s="6">
        <f>2419*1.20732</f>
        <v>2920.5070799999999</v>
      </c>
      <c r="Q10" s="6"/>
      <c r="R10" s="6"/>
      <c r="S10" s="6">
        <f>((P10*0.825+Q10*0.086+R10*0.846599))/1000</f>
        <v>2.4094183409999994</v>
      </c>
      <c r="T10" s="6"/>
      <c r="U10" s="6"/>
      <c r="V10" s="6"/>
      <c r="W10" s="6">
        <f>((T10*0.825+U10*0.086+V10*0.846599))/1000</f>
        <v>0</v>
      </c>
      <c r="X10" s="6"/>
      <c r="Y10" s="6"/>
      <c r="Z10" s="6"/>
      <c r="AA10" s="6">
        <f>((X10*0.825+Y10*0.086+Z10*0.846599))/1000</f>
        <v>0</v>
      </c>
      <c r="AB10" s="6"/>
      <c r="AC10" s="6"/>
      <c r="AD10" s="6"/>
      <c r="AE10" s="6">
        <f>((AB10*0.825+AC10*0.086+AD10*0.846599))/1000</f>
        <v>0</v>
      </c>
      <c r="AF10" s="6"/>
      <c r="AG10" s="6"/>
      <c r="AH10" s="6"/>
      <c r="AI10" s="6">
        <f>((AF10*0.825+AG10*0.086+AH10*0.846599))/1000</f>
        <v>0</v>
      </c>
      <c r="AJ10" s="6"/>
      <c r="AK10" s="6"/>
      <c r="AL10" s="6"/>
      <c r="AM10" s="6">
        <f>((AJ10*0.825+AK10*0.086+AL10*0.846599))/1000</f>
        <v>0</v>
      </c>
      <c r="AN10" s="6"/>
      <c r="AO10" s="6"/>
      <c r="AP10" s="6"/>
      <c r="AQ10" s="6">
        <f>((AN10*0.825+AO10*0.086+AP10*0.846599))/1000</f>
        <v>0</v>
      </c>
      <c r="AR10" s="6"/>
      <c r="AS10" s="6"/>
      <c r="AT10" s="6"/>
      <c r="AU10" s="6">
        <f>((AR10*0.825+AS10*0.086+AT10*0.846599))/1000</f>
        <v>0</v>
      </c>
      <c r="AV10" s="6"/>
      <c r="AW10" s="6"/>
      <c r="AX10" s="6"/>
      <c r="AY10" s="6">
        <f>((AV10*0.825+AW10*0.086+AX10*0.846599))/1000</f>
        <v>0</v>
      </c>
      <c r="AZ10" s="6">
        <f>D10+H10+L10+P10+T10+X10+AB10+AB10+AF10+AJ10+AN10+AR10+AV10</f>
        <v>30097.803520000001</v>
      </c>
      <c r="BA10" s="6">
        <f t="shared" si="2"/>
        <v>0</v>
      </c>
      <c r="BB10" s="6">
        <f t="shared" ref="BB10:BB11" si="4">F10+J10+N10+R10+V10+Z10+AD10+AD10+AH10+AL10+AP10+AT10+AX10</f>
        <v>0</v>
      </c>
      <c r="BC10" s="6">
        <f t="shared" ref="BC10:BC11" si="5">G10+K10+O10+S10+W10+AA10+AE10+AE10+AI10+AM10+AQ10+AU10+AY10</f>
        <v>24.830687903999998</v>
      </c>
    </row>
    <row r="11" spans="1:55" ht="27" customHeight="1" x14ac:dyDescent="0.25">
      <c r="A11" s="72" t="s">
        <v>35</v>
      </c>
      <c r="B11" s="15" t="s">
        <v>5</v>
      </c>
      <c r="C11" s="71">
        <v>10633090</v>
      </c>
      <c r="D11" s="6">
        <f>10019*1.20738</f>
        <v>12096.74022</v>
      </c>
      <c r="E11" s="6"/>
      <c r="F11" s="6"/>
      <c r="G11" s="6">
        <f t="shared" ref="G11:G26" si="6">((D11*0.825+E11*0.086+F11*0.846599))/1000</f>
        <v>9.9798106815000001</v>
      </c>
      <c r="H11" s="6">
        <f>4841*1.2204</f>
        <v>5907.9564</v>
      </c>
      <c r="I11" s="6"/>
      <c r="J11" s="6"/>
      <c r="K11" s="6">
        <f t="shared" ref="K11:K26" si="7">((H11*0.825+I11*0.086+J11*0.846599))/1000</f>
        <v>4.8740640299999995</v>
      </c>
      <c r="L11" s="6">
        <f>2938*1.22038</f>
        <v>3585.4764399999999</v>
      </c>
      <c r="M11" s="6"/>
      <c r="N11" s="6"/>
      <c r="O11" s="6">
        <f t="shared" ref="O11:O26" si="8">((L11*0.825+M11*0.086+N11*0.846599))/1000</f>
        <v>2.9580180629999999</v>
      </c>
      <c r="P11" s="6">
        <f>1360*1.20732</f>
        <v>1641.9551999999999</v>
      </c>
      <c r="Q11" s="6"/>
      <c r="R11" s="6"/>
      <c r="S11" s="6">
        <f t="shared" ref="S11:S26" si="9">((P11*0.825+Q11*0.086+R11*0.846599))/1000</f>
        <v>1.3546130399999998</v>
      </c>
      <c r="T11" s="6">
        <f>739*1.19465</f>
        <v>882.84635000000003</v>
      </c>
      <c r="U11" s="6"/>
      <c r="V11" s="6"/>
      <c r="W11" s="6">
        <f t="shared" ref="W11:W26" si="10">((T11*0.825+U11*0.086+V11*0.846599))/1000</f>
        <v>0.72834823874999999</v>
      </c>
      <c r="X11" s="6"/>
      <c r="Y11" s="6"/>
      <c r="Z11" s="6"/>
      <c r="AA11" s="6">
        <f t="shared" ref="AA11:AA26" si="11">((X11*0.825+Y11*0.086+Z11*0.846599))/1000</f>
        <v>0</v>
      </c>
      <c r="AB11" s="6"/>
      <c r="AC11" s="6"/>
      <c r="AD11" s="6"/>
      <c r="AE11" s="6">
        <f t="shared" ref="AE11:AE26" si="12">((AB11*0.825+AC11*0.086+AD11*0.846599))/1000</f>
        <v>0</v>
      </c>
      <c r="AF11" s="6"/>
      <c r="AG11" s="6"/>
      <c r="AH11" s="6"/>
      <c r="AI11" s="6">
        <f t="shared" ref="AI11:AI26" si="13">((AF11*0.825+AG11*0.086+AH11*0.846599))/1000</f>
        <v>0</v>
      </c>
      <c r="AJ11" s="6"/>
      <c r="AK11" s="6"/>
      <c r="AL11" s="6"/>
      <c r="AM11" s="6">
        <f t="shared" ref="AM11:AM26" si="14">((AJ11*0.825+AK11*0.086+AL11*0.846599))/1000</f>
        <v>0</v>
      </c>
      <c r="AN11" s="6"/>
      <c r="AO11" s="6"/>
      <c r="AP11" s="6"/>
      <c r="AQ11" s="6">
        <f t="shared" ref="AQ11:AQ26" si="15">((AN11*0.825+AO11*0.086+AP11*0.846599))/1000</f>
        <v>0</v>
      </c>
      <c r="AR11" s="6"/>
      <c r="AS11" s="6"/>
      <c r="AT11" s="6"/>
      <c r="AU11" s="6">
        <f t="shared" ref="AU11:AU26" si="16">((AR11*0.825+AS11*0.086+AT11*0.846599))/1000</f>
        <v>0</v>
      </c>
      <c r="AV11" s="6"/>
      <c r="AW11" s="6"/>
      <c r="AX11" s="6"/>
      <c r="AY11" s="6">
        <f t="shared" ref="AY11:AY26" si="17">((AV11*0.825+AW11*0.086+AX11*0.846599))/1000</f>
        <v>0</v>
      </c>
      <c r="AZ11" s="6">
        <f t="shared" ref="AZ11:AZ26" si="18">D11+H11+L11+P11+T11+X11+AB11+AB11+AF11+AJ11+AN11+AR11+AV11</f>
        <v>24114.974609999997</v>
      </c>
      <c r="BA11" s="6">
        <f t="shared" si="2"/>
        <v>0</v>
      </c>
      <c r="BB11" s="6">
        <f t="shared" si="4"/>
        <v>0</v>
      </c>
      <c r="BC11" s="6">
        <f t="shared" si="5"/>
        <v>19.89485405325</v>
      </c>
    </row>
    <row r="12" spans="1:55" ht="27" customHeight="1" x14ac:dyDescent="0.25">
      <c r="A12" s="70" t="s">
        <v>36</v>
      </c>
      <c r="B12" s="14">
        <v>575327</v>
      </c>
      <c r="C12" s="71">
        <v>10564331</v>
      </c>
      <c r="D12" s="6">
        <f>2252*0.92602</f>
        <v>2085.3970399999998</v>
      </c>
      <c r="E12" s="6">
        <v>6802.5</v>
      </c>
      <c r="F12" s="6"/>
      <c r="G12" s="6">
        <f t="shared" si="6"/>
        <v>2.3054675579999997</v>
      </c>
      <c r="H12" s="6">
        <f>1414*0.93523</f>
        <v>1322.4152200000001</v>
      </c>
      <c r="I12" s="6">
        <v>5623.53</v>
      </c>
      <c r="J12" s="6"/>
      <c r="K12" s="6">
        <f t="shared" si="7"/>
        <v>1.5746161365</v>
      </c>
      <c r="L12" s="6">
        <f>2422*0.93519</f>
        <v>2265.0301799999997</v>
      </c>
      <c r="M12" s="6">
        <v>3124.92</v>
      </c>
      <c r="N12" s="6"/>
      <c r="O12" s="6">
        <f t="shared" si="8"/>
        <v>2.1373930184999996</v>
      </c>
      <c r="P12" s="6">
        <f>1248*0.92475</f>
        <v>1154.088</v>
      </c>
      <c r="Q12" s="6">
        <v>3113.13</v>
      </c>
      <c r="R12" s="6"/>
      <c r="S12" s="6">
        <f t="shared" si="9"/>
        <v>1.2198517799999999</v>
      </c>
      <c r="T12" s="6">
        <f>300*0.91527</f>
        <v>274.58100000000002</v>
      </c>
      <c r="U12" s="6">
        <v>2974.38</v>
      </c>
      <c r="V12" s="6"/>
      <c r="W12" s="6">
        <f t="shared" si="10"/>
        <v>0.482326005</v>
      </c>
      <c r="X12" s="6"/>
      <c r="Y12" s="6">
        <v>2449.29</v>
      </c>
      <c r="Z12" s="6"/>
      <c r="AA12" s="6">
        <f t="shared" si="11"/>
        <v>0.21063894</v>
      </c>
      <c r="AB12" s="6"/>
      <c r="AC12" s="6">
        <v>3151.53</v>
      </c>
      <c r="AD12" s="6"/>
      <c r="AE12" s="6">
        <f t="shared" si="12"/>
        <v>0.27103157999999999</v>
      </c>
      <c r="AF12" s="6"/>
      <c r="AG12" s="6">
        <v>3949.71</v>
      </c>
      <c r="AH12" s="6"/>
      <c r="AI12" s="6">
        <f t="shared" si="13"/>
        <v>0.33967505999999997</v>
      </c>
      <c r="AJ12" s="6">
        <f>2*0.88111</f>
        <v>1.7622199999999999</v>
      </c>
      <c r="AK12" s="6">
        <v>2468.4</v>
      </c>
      <c r="AL12" s="6"/>
      <c r="AM12" s="6">
        <f t="shared" si="14"/>
        <v>0.21373623150000001</v>
      </c>
      <c r="AN12" s="6"/>
      <c r="AO12" s="6"/>
      <c r="AP12" s="6"/>
      <c r="AQ12" s="6">
        <f t="shared" si="15"/>
        <v>0</v>
      </c>
      <c r="AR12" s="6"/>
      <c r="AS12" s="6"/>
      <c r="AT12" s="6"/>
      <c r="AU12" s="6">
        <f t="shared" si="16"/>
        <v>0</v>
      </c>
      <c r="AV12" s="6"/>
      <c r="AW12" s="6"/>
      <c r="AX12" s="6"/>
      <c r="AY12" s="6">
        <f t="shared" si="17"/>
        <v>0</v>
      </c>
      <c r="AZ12" s="6">
        <f t="shared" si="18"/>
        <v>7103.2736599999989</v>
      </c>
      <c r="BA12" s="6">
        <f t="shared" si="2"/>
        <v>33657.39</v>
      </c>
      <c r="BB12" s="6">
        <f t="shared" ref="BB12:BB26" si="19">F12+J12+N12+R12+V12+Z12+AD12+AD12+AH12+AL12+AP12+AT12+AX12</f>
        <v>0</v>
      </c>
      <c r="BC12" s="6">
        <f t="shared" ref="BC12:BC26" si="20">G12+K12+O12+S12+W12+AA12+AE12+AE12+AI12+AM12+AQ12+AU12+AY12</f>
        <v>9.0257678894999991</v>
      </c>
    </row>
    <row r="13" spans="1:55" ht="27" customHeight="1" x14ac:dyDescent="0.25">
      <c r="A13" s="72" t="s">
        <v>37</v>
      </c>
      <c r="B13" s="15" t="s">
        <v>5</v>
      </c>
      <c r="C13" s="71">
        <v>10407043</v>
      </c>
      <c r="D13" s="6">
        <f>1354*0.92602</f>
        <v>1253.8310799999999</v>
      </c>
      <c r="E13" s="6"/>
      <c r="F13" s="6"/>
      <c r="G13" s="6">
        <f t="shared" si="6"/>
        <v>1.034410641</v>
      </c>
      <c r="H13" s="6">
        <f>1137*0.93523</f>
        <v>1063.3565100000001</v>
      </c>
      <c r="I13" s="6"/>
      <c r="J13" s="6"/>
      <c r="K13" s="6">
        <f t="shared" si="7"/>
        <v>0.87726912074999996</v>
      </c>
      <c r="L13" s="6">
        <f>1172*0.93519</f>
        <v>1096.04268</v>
      </c>
      <c r="M13" s="6"/>
      <c r="N13" s="6"/>
      <c r="O13" s="6">
        <f t="shared" si="8"/>
        <v>0.90423521099999993</v>
      </c>
      <c r="P13" s="6">
        <f>510*0.92475</f>
        <v>471.6225</v>
      </c>
      <c r="Q13" s="6"/>
      <c r="R13" s="6"/>
      <c r="S13" s="6">
        <f t="shared" si="9"/>
        <v>0.38908856249999996</v>
      </c>
      <c r="T13" s="6">
        <f>188*0.91527</f>
        <v>172.07076000000001</v>
      </c>
      <c r="U13" s="6"/>
      <c r="V13" s="6"/>
      <c r="W13" s="6">
        <f t="shared" si="10"/>
        <v>0.141958377</v>
      </c>
      <c r="X13" s="6">
        <f>2*14.85</f>
        <v>29.7</v>
      </c>
      <c r="Y13" s="6"/>
      <c r="Z13" s="6"/>
      <c r="AA13" s="6">
        <f t="shared" si="11"/>
        <v>2.4502499999999997E-2</v>
      </c>
      <c r="AB13" s="6">
        <f>3*0.88524</f>
        <v>2.6557200000000001</v>
      </c>
      <c r="AC13" s="6"/>
      <c r="AD13" s="6"/>
      <c r="AE13" s="6">
        <f t="shared" si="12"/>
        <v>2.1909690000000001E-3</v>
      </c>
      <c r="AF13" s="6">
        <f>31*0.87293</f>
        <v>27.060829999999999</v>
      </c>
      <c r="AG13" s="6"/>
      <c r="AH13" s="6"/>
      <c r="AI13" s="6">
        <f t="shared" si="13"/>
        <v>2.2325184749999998E-2</v>
      </c>
      <c r="AJ13" s="6"/>
      <c r="AK13" s="6"/>
      <c r="AL13" s="6"/>
      <c r="AM13" s="6">
        <f t="shared" si="14"/>
        <v>0</v>
      </c>
      <c r="AN13" s="6"/>
      <c r="AO13" s="6"/>
      <c r="AP13" s="6"/>
      <c r="AQ13" s="6">
        <f t="shared" si="15"/>
        <v>0</v>
      </c>
      <c r="AR13" s="6"/>
      <c r="AS13" s="6"/>
      <c r="AT13" s="6"/>
      <c r="AU13" s="6">
        <f t="shared" si="16"/>
        <v>0</v>
      </c>
      <c r="AV13" s="6"/>
      <c r="AW13" s="6"/>
      <c r="AX13" s="6"/>
      <c r="AY13" s="6">
        <f t="shared" si="17"/>
        <v>0</v>
      </c>
      <c r="AZ13" s="6">
        <f t="shared" si="18"/>
        <v>4118.9958000000006</v>
      </c>
      <c r="BA13" s="6">
        <f t="shared" si="2"/>
        <v>0</v>
      </c>
      <c r="BB13" s="6">
        <f t="shared" si="19"/>
        <v>0</v>
      </c>
      <c r="BC13" s="6">
        <f t="shared" si="20"/>
        <v>3.3981715349999999</v>
      </c>
    </row>
    <row r="14" spans="1:55" ht="27" customHeight="1" x14ac:dyDescent="0.25">
      <c r="A14" s="70" t="s">
        <v>38</v>
      </c>
      <c r="B14" s="14">
        <v>454933</v>
      </c>
      <c r="C14" s="15" t="s">
        <v>5</v>
      </c>
      <c r="D14" s="6"/>
      <c r="E14" s="6">
        <v>6301.02</v>
      </c>
      <c r="F14" s="6"/>
      <c r="G14" s="6">
        <f t="shared" si="6"/>
        <v>0.54188771999999996</v>
      </c>
      <c r="H14" s="6"/>
      <c r="I14" s="6">
        <v>5342.16</v>
      </c>
      <c r="J14" s="6"/>
      <c r="K14" s="6">
        <f t="shared" si="7"/>
        <v>0.45942575999999996</v>
      </c>
      <c r="L14" s="6"/>
      <c r="M14" s="6">
        <v>5057.5200000000004</v>
      </c>
      <c r="N14" s="6"/>
      <c r="O14" s="6">
        <f t="shared" si="8"/>
        <v>0.43494672000000001</v>
      </c>
      <c r="P14" s="6"/>
      <c r="Q14" s="6">
        <v>4875.8100000000004</v>
      </c>
      <c r="R14" s="6"/>
      <c r="S14" s="6">
        <f t="shared" si="9"/>
        <v>0.41931965999999998</v>
      </c>
      <c r="T14" s="6"/>
      <c r="U14" s="6">
        <v>4322.46</v>
      </c>
      <c r="V14" s="6"/>
      <c r="W14" s="6">
        <f t="shared" si="10"/>
        <v>0.37173156000000002</v>
      </c>
      <c r="X14" s="6"/>
      <c r="Y14" s="6">
        <v>6222.99</v>
      </c>
      <c r="Z14" s="6"/>
      <c r="AA14" s="6">
        <f t="shared" si="11"/>
        <v>0.53517713999999994</v>
      </c>
      <c r="AB14" s="6"/>
      <c r="AC14" s="6">
        <v>10793.19</v>
      </c>
      <c r="AD14" s="6"/>
      <c r="AE14" s="6">
        <f t="shared" si="12"/>
        <v>0.92821434000000003</v>
      </c>
      <c r="AF14" s="6"/>
      <c r="AG14" s="6">
        <v>12648.33</v>
      </c>
      <c r="AH14" s="6"/>
      <c r="AI14" s="6">
        <f t="shared" si="13"/>
        <v>1.0877563799999999</v>
      </c>
      <c r="AJ14" s="6"/>
      <c r="AK14" s="6">
        <v>9830.1</v>
      </c>
      <c r="AL14" s="6"/>
      <c r="AM14" s="6">
        <f t="shared" si="14"/>
        <v>0.84538860000000005</v>
      </c>
      <c r="AN14" s="6"/>
      <c r="AO14" s="6"/>
      <c r="AP14" s="6"/>
      <c r="AQ14" s="6">
        <f t="shared" si="15"/>
        <v>0</v>
      </c>
      <c r="AR14" s="6"/>
      <c r="AS14" s="6"/>
      <c r="AT14" s="6"/>
      <c r="AU14" s="6">
        <f t="shared" si="16"/>
        <v>0</v>
      </c>
      <c r="AV14" s="6"/>
      <c r="AW14" s="6"/>
      <c r="AX14" s="6"/>
      <c r="AY14" s="6">
        <f t="shared" si="17"/>
        <v>0</v>
      </c>
      <c r="AZ14" s="6">
        <f t="shared" si="18"/>
        <v>0</v>
      </c>
      <c r="BA14" s="6">
        <f t="shared" si="2"/>
        <v>65393.58</v>
      </c>
      <c r="BB14" s="6">
        <f t="shared" si="19"/>
        <v>0</v>
      </c>
      <c r="BC14" s="6">
        <f t="shared" si="20"/>
        <v>6.5520622199999998</v>
      </c>
    </row>
    <row r="15" spans="1:55" ht="27" customHeight="1" x14ac:dyDescent="0.25">
      <c r="A15" s="70" t="s">
        <v>39</v>
      </c>
      <c r="B15" s="15">
        <v>610369</v>
      </c>
      <c r="C15" s="15" t="s">
        <v>5</v>
      </c>
      <c r="D15" s="6"/>
      <c r="E15" s="6">
        <v>8760</v>
      </c>
      <c r="F15" s="6"/>
      <c r="G15" s="6">
        <f t="shared" si="6"/>
        <v>0.75335999999999992</v>
      </c>
      <c r="H15" s="6"/>
      <c r="I15" s="6"/>
      <c r="J15" s="6"/>
      <c r="K15" s="6">
        <f t="shared" si="7"/>
        <v>0</v>
      </c>
      <c r="L15" s="6"/>
      <c r="M15" s="6"/>
      <c r="N15" s="6"/>
      <c r="O15" s="6">
        <f t="shared" si="8"/>
        <v>0</v>
      </c>
      <c r="P15" s="6"/>
      <c r="Q15" s="6">
        <v>18860</v>
      </c>
      <c r="R15" s="6"/>
      <c r="S15" s="6">
        <f t="shared" si="9"/>
        <v>1.6219599999999998</v>
      </c>
      <c r="T15" s="6"/>
      <c r="U15" s="6"/>
      <c r="V15" s="6"/>
      <c r="W15" s="6">
        <f t="shared" si="10"/>
        <v>0</v>
      </c>
      <c r="X15" s="6"/>
      <c r="Y15" s="6">
        <v>4200</v>
      </c>
      <c r="Z15" s="6"/>
      <c r="AA15" s="6">
        <f t="shared" si="11"/>
        <v>0.36119999999999997</v>
      </c>
      <c r="AB15" s="6"/>
      <c r="AC15" s="6"/>
      <c r="AD15" s="6"/>
      <c r="AE15" s="6">
        <f t="shared" si="12"/>
        <v>0</v>
      </c>
      <c r="AF15" s="6"/>
      <c r="AG15" s="6"/>
      <c r="AH15" s="6"/>
      <c r="AI15" s="6">
        <f t="shared" si="13"/>
        <v>0</v>
      </c>
      <c r="AJ15" s="6"/>
      <c r="AK15" s="6">
        <v>7060</v>
      </c>
      <c r="AL15" s="6"/>
      <c r="AM15" s="6">
        <f t="shared" si="14"/>
        <v>0.60715999999999992</v>
      </c>
      <c r="AN15" s="6"/>
      <c r="AO15" s="6"/>
      <c r="AP15" s="6"/>
      <c r="AQ15" s="6">
        <f t="shared" si="15"/>
        <v>0</v>
      </c>
      <c r="AR15" s="6"/>
      <c r="AS15" s="6"/>
      <c r="AT15" s="6"/>
      <c r="AU15" s="6">
        <f t="shared" si="16"/>
        <v>0</v>
      </c>
      <c r="AV15" s="6"/>
      <c r="AW15" s="6"/>
      <c r="AX15" s="6"/>
      <c r="AY15" s="6">
        <f t="shared" si="17"/>
        <v>0</v>
      </c>
      <c r="AZ15" s="6">
        <f t="shared" si="18"/>
        <v>0</v>
      </c>
      <c r="BA15" s="6">
        <f t="shared" si="2"/>
        <v>38880</v>
      </c>
      <c r="BB15" s="6">
        <f t="shared" si="19"/>
        <v>0</v>
      </c>
      <c r="BC15" s="6">
        <f t="shared" si="20"/>
        <v>3.3436799999999995</v>
      </c>
    </row>
    <row r="16" spans="1:55" ht="27" customHeight="1" x14ac:dyDescent="0.25">
      <c r="A16" s="13"/>
      <c r="B16" s="14"/>
      <c r="C16" s="15"/>
      <c r="D16" s="6"/>
      <c r="E16" s="6"/>
      <c r="F16" s="6"/>
      <c r="G16" s="6">
        <f t="shared" si="6"/>
        <v>0</v>
      </c>
      <c r="H16" s="6"/>
      <c r="I16" s="6"/>
      <c r="J16" s="6"/>
      <c r="K16" s="6">
        <f t="shared" si="7"/>
        <v>0</v>
      </c>
      <c r="L16" s="6"/>
      <c r="M16" s="6"/>
      <c r="N16" s="6"/>
      <c r="O16" s="6">
        <f t="shared" si="8"/>
        <v>0</v>
      </c>
      <c r="P16" s="6"/>
      <c r="Q16" s="6"/>
      <c r="R16" s="6"/>
      <c r="S16" s="6">
        <f t="shared" si="9"/>
        <v>0</v>
      </c>
      <c r="T16" s="6"/>
      <c r="U16" s="6"/>
      <c r="V16" s="6"/>
      <c r="W16" s="6">
        <f t="shared" si="10"/>
        <v>0</v>
      </c>
      <c r="X16" s="6"/>
      <c r="Y16" s="6"/>
      <c r="Z16" s="6"/>
      <c r="AA16" s="6">
        <f t="shared" si="11"/>
        <v>0</v>
      </c>
      <c r="AB16" s="6"/>
      <c r="AC16" s="6"/>
      <c r="AD16" s="6"/>
      <c r="AE16" s="6">
        <f t="shared" si="12"/>
        <v>0</v>
      </c>
      <c r="AF16" s="6"/>
      <c r="AG16" s="6"/>
      <c r="AH16" s="6"/>
      <c r="AI16" s="6">
        <f t="shared" si="13"/>
        <v>0</v>
      </c>
      <c r="AJ16" s="6"/>
      <c r="AK16" s="6"/>
      <c r="AL16" s="6"/>
      <c r="AM16" s="6">
        <f t="shared" si="14"/>
        <v>0</v>
      </c>
      <c r="AN16" s="6"/>
      <c r="AO16" s="6"/>
      <c r="AP16" s="6"/>
      <c r="AQ16" s="6">
        <f t="shared" si="15"/>
        <v>0</v>
      </c>
      <c r="AR16" s="6"/>
      <c r="AS16" s="6"/>
      <c r="AT16" s="6"/>
      <c r="AU16" s="6">
        <f t="shared" si="16"/>
        <v>0</v>
      </c>
      <c r="AV16" s="6"/>
      <c r="AW16" s="6"/>
      <c r="AX16" s="6"/>
      <c r="AY16" s="6">
        <f t="shared" si="17"/>
        <v>0</v>
      </c>
      <c r="AZ16" s="6">
        <f t="shared" si="18"/>
        <v>0</v>
      </c>
      <c r="BA16" s="6">
        <f t="shared" si="2"/>
        <v>0</v>
      </c>
      <c r="BB16" s="6">
        <f t="shared" si="19"/>
        <v>0</v>
      </c>
      <c r="BC16" s="6">
        <f t="shared" si="20"/>
        <v>0</v>
      </c>
    </row>
    <row r="17" spans="1:55" ht="27" customHeight="1" x14ac:dyDescent="0.25">
      <c r="A17" s="13"/>
      <c r="B17" s="14"/>
      <c r="C17" s="15"/>
      <c r="D17" s="6"/>
      <c r="E17" s="6"/>
      <c r="F17" s="6"/>
      <c r="G17" s="6">
        <f t="shared" si="6"/>
        <v>0</v>
      </c>
      <c r="H17" s="6"/>
      <c r="I17" s="6"/>
      <c r="J17" s="6"/>
      <c r="K17" s="6">
        <f t="shared" si="7"/>
        <v>0</v>
      </c>
      <c r="L17" s="6"/>
      <c r="M17" s="6"/>
      <c r="N17" s="6"/>
      <c r="O17" s="6">
        <f t="shared" si="8"/>
        <v>0</v>
      </c>
      <c r="P17" s="6"/>
      <c r="Q17" s="6"/>
      <c r="R17" s="6"/>
      <c r="S17" s="6">
        <f t="shared" si="9"/>
        <v>0</v>
      </c>
      <c r="T17" s="6"/>
      <c r="U17" s="6"/>
      <c r="V17" s="6"/>
      <c r="W17" s="6">
        <f t="shared" si="10"/>
        <v>0</v>
      </c>
      <c r="X17" s="6"/>
      <c r="Y17" s="6"/>
      <c r="Z17" s="6"/>
      <c r="AA17" s="6">
        <f t="shared" si="11"/>
        <v>0</v>
      </c>
      <c r="AB17" s="6"/>
      <c r="AC17" s="6"/>
      <c r="AD17" s="6"/>
      <c r="AE17" s="6">
        <f t="shared" si="12"/>
        <v>0</v>
      </c>
      <c r="AF17" s="6"/>
      <c r="AG17" s="6"/>
      <c r="AH17" s="6"/>
      <c r="AI17" s="6">
        <f t="shared" si="13"/>
        <v>0</v>
      </c>
      <c r="AJ17" s="6"/>
      <c r="AK17" s="6"/>
      <c r="AL17" s="6"/>
      <c r="AM17" s="6">
        <f t="shared" si="14"/>
        <v>0</v>
      </c>
      <c r="AN17" s="6"/>
      <c r="AO17" s="6"/>
      <c r="AP17" s="6"/>
      <c r="AQ17" s="6">
        <f t="shared" si="15"/>
        <v>0</v>
      </c>
      <c r="AR17" s="6"/>
      <c r="AS17" s="6"/>
      <c r="AT17" s="6"/>
      <c r="AU17" s="6">
        <f t="shared" si="16"/>
        <v>0</v>
      </c>
      <c r="AV17" s="6"/>
      <c r="AW17" s="6"/>
      <c r="AX17" s="6"/>
      <c r="AY17" s="6">
        <f t="shared" si="17"/>
        <v>0</v>
      </c>
      <c r="AZ17" s="6">
        <f t="shared" si="18"/>
        <v>0</v>
      </c>
      <c r="BA17" s="6">
        <f t="shared" si="2"/>
        <v>0</v>
      </c>
      <c r="BB17" s="6">
        <f t="shared" si="19"/>
        <v>0</v>
      </c>
      <c r="BC17" s="6">
        <f t="shared" si="20"/>
        <v>0</v>
      </c>
    </row>
    <row r="18" spans="1:55" ht="27" customHeight="1" x14ac:dyDescent="0.25">
      <c r="A18" s="13"/>
      <c r="B18" s="14"/>
      <c r="C18" s="15"/>
      <c r="D18" s="6"/>
      <c r="E18" s="6"/>
      <c r="F18" s="6"/>
      <c r="G18" s="6">
        <f t="shared" si="6"/>
        <v>0</v>
      </c>
      <c r="H18" s="6"/>
      <c r="I18" s="6"/>
      <c r="J18" s="6"/>
      <c r="K18" s="6">
        <f t="shared" si="7"/>
        <v>0</v>
      </c>
      <c r="L18" s="6"/>
      <c r="M18" s="6"/>
      <c r="N18" s="6"/>
      <c r="O18" s="6">
        <f t="shared" si="8"/>
        <v>0</v>
      </c>
      <c r="P18" s="6"/>
      <c r="Q18" s="6"/>
      <c r="R18" s="6"/>
      <c r="S18" s="6">
        <f t="shared" si="9"/>
        <v>0</v>
      </c>
      <c r="T18" s="6"/>
      <c r="U18" s="6"/>
      <c r="V18" s="6"/>
      <c r="W18" s="6">
        <f t="shared" si="10"/>
        <v>0</v>
      </c>
      <c r="X18" s="6"/>
      <c r="Y18" s="6"/>
      <c r="Z18" s="6"/>
      <c r="AA18" s="6">
        <f t="shared" si="11"/>
        <v>0</v>
      </c>
      <c r="AB18" s="6"/>
      <c r="AC18" s="6"/>
      <c r="AD18" s="6"/>
      <c r="AE18" s="6">
        <f t="shared" si="12"/>
        <v>0</v>
      </c>
      <c r="AF18" s="6"/>
      <c r="AG18" s="6"/>
      <c r="AH18" s="6"/>
      <c r="AI18" s="6">
        <f t="shared" si="13"/>
        <v>0</v>
      </c>
      <c r="AJ18" s="6"/>
      <c r="AK18" s="6"/>
      <c r="AL18" s="6"/>
      <c r="AM18" s="6">
        <f t="shared" si="14"/>
        <v>0</v>
      </c>
      <c r="AN18" s="6"/>
      <c r="AO18" s="6"/>
      <c r="AP18" s="6"/>
      <c r="AQ18" s="6">
        <f t="shared" si="15"/>
        <v>0</v>
      </c>
      <c r="AR18" s="6"/>
      <c r="AS18" s="6"/>
      <c r="AT18" s="6"/>
      <c r="AU18" s="6">
        <f t="shared" si="16"/>
        <v>0</v>
      </c>
      <c r="AV18" s="6"/>
      <c r="AW18" s="6"/>
      <c r="AX18" s="6"/>
      <c r="AY18" s="6">
        <f t="shared" si="17"/>
        <v>0</v>
      </c>
      <c r="AZ18" s="6">
        <f t="shared" si="18"/>
        <v>0</v>
      </c>
      <c r="BA18" s="6">
        <f t="shared" si="2"/>
        <v>0</v>
      </c>
      <c r="BB18" s="6">
        <f t="shared" si="19"/>
        <v>0</v>
      </c>
      <c r="BC18" s="6">
        <f t="shared" si="20"/>
        <v>0</v>
      </c>
    </row>
    <row r="19" spans="1:55" ht="27" customHeight="1" x14ac:dyDescent="0.25">
      <c r="A19" s="13"/>
      <c r="B19" s="14"/>
      <c r="C19" s="15"/>
      <c r="D19" s="6"/>
      <c r="E19" s="6"/>
      <c r="F19" s="6"/>
      <c r="G19" s="6">
        <f t="shared" si="6"/>
        <v>0</v>
      </c>
      <c r="H19" s="6"/>
      <c r="I19" s="6"/>
      <c r="J19" s="6"/>
      <c r="K19" s="6">
        <f t="shared" si="7"/>
        <v>0</v>
      </c>
      <c r="L19" s="6"/>
      <c r="M19" s="6"/>
      <c r="N19" s="6"/>
      <c r="O19" s="6">
        <f t="shared" si="8"/>
        <v>0</v>
      </c>
      <c r="P19" s="6"/>
      <c r="Q19" s="6"/>
      <c r="R19" s="6"/>
      <c r="S19" s="6">
        <f t="shared" si="9"/>
        <v>0</v>
      </c>
      <c r="T19" s="6"/>
      <c r="U19" s="6"/>
      <c r="V19" s="6"/>
      <c r="W19" s="6">
        <f t="shared" si="10"/>
        <v>0</v>
      </c>
      <c r="X19" s="6"/>
      <c r="Y19" s="6"/>
      <c r="Z19" s="6"/>
      <c r="AA19" s="6">
        <f t="shared" si="11"/>
        <v>0</v>
      </c>
      <c r="AB19" s="6"/>
      <c r="AC19" s="6"/>
      <c r="AD19" s="6"/>
      <c r="AE19" s="6">
        <f t="shared" si="12"/>
        <v>0</v>
      </c>
      <c r="AF19" s="6"/>
      <c r="AG19" s="6"/>
      <c r="AH19" s="6"/>
      <c r="AI19" s="6">
        <f t="shared" si="13"/>
        <v>0</v>
      </c>
      <c r="AJ19" s="6"/>
      <c r="AK19" s="6"/>
      <c r="AL19" s="6"/>
      <c r="AM19" s="6">
        <f t="shared" si="14"/>
        <v>0</v>
      </c>
      <c r="AN19" s="6"/>
      <c r="AO19" s="6"/>
      <c r="AP19" s="6"/>
      <c r="AQ19" s="6">
        <f t="shared" si="15"/>
        <v>0</v>
      </c>
      <c r="AR19" s="6"/>
      <c r="AS19" s="6"/>
      <c r="AT19" s="6"/>
      <c r="AU19" s="6">
        <f t="shared" si="16"/>
        <v>0</v>
      </c>
      <c r="AV19" s="6"/>
      <c r="AW19" s="6"/>
      <c r="AX19" s="6"/>
      <c r="AY19" s="6">
        <f t="shared" si="17"/>
        <v>0</v>
      </c>
      <c r="AZ19" s="6">
        <f t="shared" si="18"/>
        <v>0</v>
      </c>
      <c r="BA19" s="6">
        <f t="shared" si="2"/>
        <v>0</v>
      </c>
      <c r="BB19" s="6">
        <f t="shared" si="19"/>
        <v>0</v>
      </c>
      <c r="BC19" s="6">
        <f t="shared" si="20"/>
        <v>0</v>
      </c>
    </row>
    <row r="20" spans="1:55" ht="27" customHeight="1" x14ac:dyDescent="0.25">
      <c r="A20" s="13"/>
      <c r="B20" s="14"/>
      <c r="C20" s="15"/>
      <c r="D20" s="6"/>
      <c r="E20" s="6"/>
      <c r="F20" s="6"/>
      <c r="G20" s="6">
        <f t="shared" si="6"/>
        <v>0</v>
      </c>
      <c r="H20" s="6"/>
      <c r="I20" s="6"/>
      <c r="J20" s="6"/>
      <c r="K20" s="6">
        <f t="shared" si="7"/>
        <v>0</v>
      </c>
      <c r="L20" s="6"/>
      <c r="M20" s="6"/>
      <c r="N20" s="6"/>
      <c r="O20" s="6">
        <f t="shared" si="8"/>
        <v>0</v>
      </c>
      <c r="P20" s="6"/>
      <c r="Q20" s="6"/>
      <c r="R20" s="6"/>
      <c r="S20" s="6">
        <f t="shared" si="9"/>
        <v>0</v>
      </c>
      <c r="T20" s="6"/>
      <c r="U20" s="6"/>
      <c r="V20" s="6"/>
      <c r="W20" s="6">
        <f t="shared" si="10"/>
        <v>0</v>
      </c>
      <c r="X20" s="6"/>
      <c r="Y20" s="6"/>
      <c r="Z20" s="6"/>
      <c r="AA20" s="6">
        <f t="shared" si="11"/>
        <v>0</v>
      </c>
      <c r="AB20" s="6"/>
      <c r="AC20" s="6"/>
      <c r="AD20" s="6"/>
      <c r="AE20" s="6">
        <f t="shared" si="12"/>
        <v>0</v>
      </c>
      <c r="AF20" s="6"/>
      <c r="AG20" s="6"/>
      <c r="AH20" s="6"/>
      <c r="AI20" s="6">
        <f t="shared" si="13"/>
        <v>0</v>
      </c>
      <c r="AJ20" s="6"/>
      <c r="AK20" s="6"/>
      <c r="AL20" s="6"/>
      <c r="AM20" s="6">
        <f t="shared" si="14"/>
        <v>0</v>
      </c>
      <c r="AN20" s="6"/>
      <c r="AO20" s="6"/>
      <c r="AP20" s="6"/>
      <c r="AQ20" s="6">
        <f t="shared" si="15"/>
        <v>0</v>
      </c>
      <c r="AR20" s="6"/>
      <c r="AS20" s="6"/>
      <c r="AT20" s="6"/>
      <c r="AU20" s="6">
        <f t="shared" si="16"/>
        <v>0</v>
      </c>
      <c r="AV20" s="6"/>
      <c r="AW20" s="6"/>
      <c r="AX20" s="6"/>
      <c r="AY20" s="6">
        <f t="shared" si="17"/>
        <v>0</v>
      </c>
      <c r="AZ20" s="6">
        <f t="shared" si="18"/>
        <v>0</v>
      </c>
      <c r="BA20" s="6">
        <f t="shared" si="2"/>
        <v>0</v>
      </c>
      <c r="BB20" s="6">
        <f t="shared" si="19"/>
        <v>0</v>
      </c>
      <c r="BC20" s="6">
        <f t="shared" si="20"/>
        <v>0</v>
      </c>
    </row>
    <row r="21" spans="1:55" ht="27" customHeight="1" x14ac:dyDescent="0.25">
      <c r="A21" s="13"/>
      <c r="B21" s="14"/>
      <c r="C21" s="15"/>
      <c r="D21" s="6"/>
      <c r="E21" s="6"/>
      <c r="F21" s="6"/>
      <c r="G21" s="6">
        <f t="shared" si="6"/>
        <v>0</v>
      </c>
      <c r="H21" s="6"/>
      <c r="I21" s="6"/>
      <c r="J21" s="6"/>
      <c r="K21" s="6">
        <f t="shared" si="7"/>
        <v>0</v>
      </c>
      <c r="L21" s="6"/>
      <c r="M21" s="6"/>
      <c r="N21" s="6"/>
      <c r="O21" s="6">
        <f t="shared" si="8"/>
        <v>0</v>
      </c>
      <c r="P21" s="6"/>
      <c r="Q21" s="6"/>
      <c r="R21" s="6"/>
      <c r="S21" s="6">
        <f t="shared" si="9"/>
        <v>0</v>
      </c>
      <c r="T21" s="6"/>
      <c r="U21" s="6"/>
      <c r="V21" s="6"/>
      <c r="W21" s="6">
        <f t="shared" si="10"/>
        <v>0</v>
      </c>
      <c r="X21" s="6"/>
      <c r="Y21" s="6"/>
      <c r="Z21" s="6"/>
      <c r="AA21" s="6">
        <f t="shared" si="11"/>
        <v>0</v>
      </c>
      <c r="AB21" s="6"/>
      <c r="AC21" s="6"/>
      <c r="AD21" s="6"/>
      <c r="AE21" s="6">
        <f t="shared" si="12"/>
        <v>0</v>
      </c>
      <c r="AF21" s="6"/>
      <c r="AG21" s="6"/>
      <c r="AH21" s="6"/>
      <c r="AI21" s="6">
        <f t="shared" si="13"/>
        <v>0</v>
      </c>
      <c r="AJ21" s="6"/>
      <c r="AK21" s="6"/>
      <c r="AL21" s="6"/>
      <c r="AM21" s="6">
        <f t="shared" si="14"/>
        <v>0</v>
      </c>
      <c r="AN21" s="6"/>
      <c r="AO21" s="6"/>
      <c r="AP21" s="6"/>
      <c r="AQ21" s="6">
        <f t="shared" si="15"/>
        <v>0</v>
      </c>
      <c r="AR21" s="6"/>
      <c r="AS21" s="6"/>
      <c r="AT21" s="6"/>
      <c r="AU21" s="6">
        <f t="shared" si="16"/>
        <v>0</v>
      </c>
      <c r="AV21" s="6"/>
      <c r="AW21" s="6"/>
      <c r="AX21" s="6"/>
      <c r="AY21" s="6">
        <f t="shared" si="17"/>
        <v>0</v>
      </c>
      <c r="AZ21" s="6">
        <f t="shared" si="18"/>
        <v>0</v>
      </c>
      <c r="BA21" s="6">
        <f t="shared" si="2"/>
        <v>0</v>
      </c>
      <c r="BB21" s="6">
        <f t="shared" si="19"/>
        <v>0</v>
      </c>
      <c r="BC21" s="6">
        <f t="shared" si="20"/>
        <v>0</v>
      </c>
    </row>
    <row r="22" spans="1:55" ht="27" customHeight="1" x14ac:dyDescent="0.25">
      <c r="A22" s="13"/>
      <c r="B22" s="14"/>
      <c r="C22" s="15"/>
      <c r="D22" s="6"/>
      <c r="E22" s="6"/>
      <c r="F22" s="6"/>
      <c r="G22" s="6">
        <f t="shared" si="6"/>
        <v>0</v>
      </c>
      <c r="H22" s="6"/>
      <c r="I22" s="6"/>
      <c r="J22" s="6"/>
      <c r="K22" s="6">
        <f t="shared" si="7"/>
        <v>0</v>
      </c>
      <c r="L22" s="6"/>
      <c r="M22" s="6"/>
      <c r="N22" s="6"/>
      <c r="O22" s="6">
        <f t="shared" si="8"/>
        <v>0</v>
      </c>
      <c r="P22" s="6"/>
      <c r="Q22" s="6"/>
      <c r="R22" s="6"/>
      <c r="S22" s="6">
        <f t="shared" si="9"/>
        <v>0</v>
      </c>
      <c r="T22" s="6"/>
      <c r="U22" s="6"/>
      <c r="V22" s="6"/>
      <c r="W22" s="6">
        <f t="shared" si="10"/>
        <v>0</v>
      </c>
      <c r="X22" s="6"/>
      <c r="Y22" s="6"/>
      <c r="Z22" s="6"/>
      <c r="AA22" s="6">
        <f t="shared" si="11"/>
        <v>0</v>
      </c>
      <c r="AB22" s="6"/>
      <c r="AC22" s="6"/>
      <c r="AD22" s="6"/>
      <c r="AE22" s="6">
        <f t="shared" si="12"/>
        <v>0</v>
      </c>
      <c r="AF22" s="6"/>
      <c r="AG22" s="6"/>
      <c r="AH22" s="6"/>
      <c r="AI22" s="6">
        <f t="shared" si="13"/>
        <v>0</v>
      </c>
      <c r="AJ22" s="6"/>
      <c r="AK22" s="6"/>
      <c r="AL22" s="6"/>
      <c r="AM22" s="6">
        <f t="shared" si="14"/>
        <v>0</v>
      </c>
      <c r="AN22" s="6"/>
      <c r="AO22" s="6"/>
      <c r="AP22" s="6"/>
      <c r="AQ22" s="6">
        <f t="shared" si="15"/>
        <v>0</v>
      </c>
      <c r="AR22" s="6"/>
      <c r="AS22" s="6"/>
      <c r="AT22" s="6"/>
      <c r="AU22" s="6">
        <f t="shared" si="16"/>
        <v>0</v>
      </c>
      <c r="AV22" s="6"/>
      <c r="AW22" s="6"/>
      <c r="AX22" s="6"/>
      <c r="AY22" s="6">
        <f t="shared" si="17"/>
        <v>0</v>
      </c>
      <c r="AZ22" s="6">
        <f t="shared" si="18"/>
        <v>0</v>
      </c>
      <c r="BA22" s="6">
        <f t="shared" si="2"/>
        <v>0</v>
      </c>
      <c r="BB22" s="6">
        <f t="shared" si="19"/>
        <v>0</v>
      </c>
      <c r="BC22" s="6">
        <f t="shared" si="20"/>
        <v>0</v>
      </c>
    </row>
    <row r="23" spans="1:55" ht="27" customHeight="1" x14ac:dyDescent="0.25">
      <c r="A23" s="13"/>
      <c r="B23" s="14"/>
      <c r="C23" s="15"/>
      <c r="D23" s="6"/>
      <c r="E23" s="6"/>
      <c r="F23" s="6"/>
      <c r="G23" s="6">
        <f t="shared" si="6"/>
        <v>0</v>
      </c>
      <c r="H23" s="6"/>
      <c r="I23" s="6"/>
      <c r="J23" s="6"/>
      <c r="K23" s="6">
        <f t="shared" si="7"/>
        <v>0</v>
      </c>
      <c r="L23" s="6"/>
      <c r="M23" s="6"/>
      <c r="N23" s="6"/>
      <c r="O23" s="6">
        <f t="shared" si="8"/>
        <v>0</v>
      </c>
      <c r="P23" s="6"/>
      <c r="Q23" s="6"/>
      <c r="R23" s="6"/>
      <c r="S23" s="6">
        <f t="shared" si="9"/>
        <v>0</v>
      </c>
      <c r="T23" s="6"/>
      <c r="U23" s="6"/>
      <c r="V23" s="6"/>
      <c r="W23" s="6">
        <f t="shared" si="10"/>
        <v>0</v>
      </c>
      <c r="X23" s="6"/>
      <c r="Y23" s="6"/>
      <c r="Z23" s="6"/>
      <c r="AA23" s="6">
        <f t="shared" si="11"/>
        <v>0</v>
      </c>
      <c r="AB23" s="6"/>
      <c r="AC23" s="6"/>
      <c r="AD23" s="6"/>
      <c r="AE23" s="6">
        <f t="shared" si="12"/>
        <v>0</v>
      </c>
      <c r="AF23" s="6"/>
      <c r="AG23" s="6"/>
      <c r="AH23" s="6"/>
      <c r="AI23" s="6">
        <f t="shared" si="13"/>
        <v>0</v>
      </c>
      <c r="AJ23" s="6"/>
      <c r="AK23" s="6"/>
      <c r="AL23" s="6"/>
      <c r="AM23" s="6">
        <f t="shared" si="14"/>
        <v>0</v>
      </c>
      <c r="AN23" s="6"/>
      <c r="AO23" s="6"/>
      <c r="AP23" s="6"/>
      <c r="AQ23" s="6">
        <f t="shared" si="15"/>
        <v>0</v>
      </c>
      <c r="AR23" s="6"/>
      <c r="AS23" s="6"/>
      <c r="AT23" s="6"/>
      <c r="AU23" s="6">
        <f t="shared" si="16"/>
        <v>0</v>
      </c>
      <c r="AV23" s="6"/>
      <c r="AW23" s="6"/>
      <c r="AX23" s="6"/>
      <c r="AY23" s="6">
        <f t="shared" si="17"/>
        <v>0</v>
      </c>
      <c r="AZ23" s="6">
        <f t="shared" si="18"/>
        <v>0</v>
      </c>
      <c r="BA23" s="6">
        <f t="shared" si="2"/>
        <v>0</v>
      </c>
      <c r="BB23" s="6">
        <f t="shared" si="19"/>
        <v>0</v>
      </c>
      <c r="BC23" s="6">
        <f t="shared" si="20"/>
        <v>0</v>
      </c>
    </row>
    <row r="24" spans="1:55" ht="27" customHeight="1" x14ac:dyDescent="0.25">
      <c r="A24" s="13"/>
      <c r="B24" s="14"/>
      <c r="C24" s="15"/>
      <c r="D24" s="6"/>
      <c r="E24" s="6"/>
      <c r="F24" s="6"/>
      <c r="G24" s="6">
        <f t="shared" si="6"/>
        <v>0</v>
      </c>
      <c r="H24" s="6"/>
      <c r="I24" s="6"/>
      <c r="J24" s="6"/>
      <c r="K24" s="6">
        <f t="shared" si="7"/>
        <v>0</v>
      </c>
      <c r="L24" s="6"/>
      <c r="M24" s="6"/>
      <c r="N24" s="6"/>
      <c r="O24" s="6">
        <f t="shared" si="8"/>
        <v>0</v>
      </c>
      <c r="P24" s="6"/>
      <c r="Q24" s="6"/>
      <c r="R24" s="6"/>
      <c r="S24" s="6">
        <f t="shared" si="9"/>
        <v>0</v>
      </c>
      <c r="T24" s="6"/>
      <c r="U24" s="6"/>
      <c r="V24" s="6"/>
      <c r="W24" s="6">
        <f t="shared" si="10"/>
        <v>0</v>
      </c>
      <c r="X24" s="6"/>
      <c r="Y24" s="6"/>
      <c r="Z24" s="6"/>
      <c r="AA24" s="6">
        <f t="shared" si="11"/>
        <v>0</v>
      </c>
      <c r="AB24" s="6"/>
      <c r="AC24" s="6"/>
      <c r="AD24" s="6"/>
      <c r="AE24" s="6">
        <f t="shared" si="12"/>
        <v>0</v>
      </c>
      <c r="AF24" s="6"/>
      <c r="AG24" s="6"/>
      <c r="AH24" s="6"/>
      <c r="AI24" s="6">
        <f t="shared" si="13"/>
        <v>0</v>
      </c>
      <c r="AJ24" s="6"/>
      <c r="AK24" s="6"/>
      <c r="AL24" s="6"/>
      <c r="AM24" s="6">
        <f t="shared" si="14"/>
        <v>0</v>
      </c>
      <c r="AN24" s="6"/>
      <c r="AO24" s="6"/>
      <c r="AP24" s="6"/>
      <c r="AQ24" s="6">
        <f t="shared" si="15"/>
        <v>0</v>
      </c>
      <c r="AR24" s="6"/>
      <c r="AS24" s="6"/>
      <c r="AT24" s="6"/>
      <c r="AU24" s="6">
        <f t="shared" si="16"/>
        <v>0</v>
      </c>
      <c r="AV24" s="6"/>
      <c r="AW24" s="6"/>
      <c r="AX24" s="6"/>
      <c r="AY24" s="6">
        <f t="shared" si="17"/>
        <v>0</v>
      </c>
      <c r="AZ24" s="6">
        <f t="shared" si="18"/>
        <v>0</v>
      </c>
      <c r="BA24" s="6">
        <f t="shared" si="2"/>
        <v>0</v>
      </c>
      <c r="BB24" s="6">
        <f t="shared" si="19"/>
        <v>0</v>
      </c>
      <c r="BC24" s="6">
        <f t="shared" si="20"/>
        <v>0</v>
      </c>
    </row>
    <row r="25" spans="1:55" ht="27" customHeight="1" x14ac:dyDescent="0.25">
      <c r="A25" s="13"/>
      <c r="B25" s="14"/>
      <c r="C25" s="15"/>
      <c r="D25" s="6"/>
      <c r="E25" s="6"/>
      <c r="F25" s="6"/>
      <c r="G25" s="6">
        <f t="shared" si="6"/>
        <v>0</v>
      </c>
      <c r="H25" s="6"/>
      <c r="I25" s="6"/>
      <c r="J25" s="6"/>
      <c r="K25" s="6">
        <f t="shared" si="7"/>
        <v>0</v>
      </c>
      <c r="L25" s="6"/>
      <c r="M25" s="6"/>
      <c r="N25" s="6"/>
      <c r="O25" s="6">
        <f t="shared" si="8"/>
        <v>0</v>
      </c>
      <c r="P25" s="6"/>
      <c r="Q25" s="6"/>
      <c r="R25" s="6"/>
      <c r="S25" s="6">
        <f t="shared" si="9"/>
        <v>0</v>
      </c>
      <c r="T25" s="6"/>
      <c r="U25" s="6"/>
      <c r="V25" s="6"/>
      <c r="W25" s="6">
        <f t="shared" si="10"/>
        <v>0</v>
      </c>
      <c r="X25" s="6"/>
      <c r="Y25" s="6"/>
      <c r="Z25" s="6"/>
      <c r="AA25" s="6">
        <f t="shared" si="11"/>
        <v>0</v>
      </c>
      <c r="AB25" s="6"/>
      <c r="AC25" s="6"/>
      <c r="AD25" s="6"/>
      <c r="AE25" s="6">
        <f t="shared" si="12"/>
        <v>0</v>
      </c>
      <c r="AF25" s="6"/>
      <c r="AG25" s="6"/>
      <c r="AH25" s="6"/>
      <c r="AI25" s="6">
        <f t="shared" si="13"/>
        <v>0</v>
      </c>
      <c r="AJ25" s="6"/>
      <c r="AK25" s="6"/>
      <c r="AL25" s="6"/>
      <c r="AM25" s="6">
        <f t="shared" si="14"/>
        <v>0</v>
      </c>
      <c r="AN25" s="6"/>
      <c r="AO25" s="6"/>
      <c r="AP25" s="6"/>
      <c r="AQ25" s="6">
        <f t="shared" si="15"/>
        <v>0</v>
      </c>
      <c r="AR25" s="6"/>
      <c r="AS25" s="6"/>
      <c r="AT25" s="6"/>
      <c r="AU25" s="6">
        <f t="shared" si="16"/>
        <v>0</v>
      </c>
      <c r="AV25" s="6"/>
      <c r="AW25" s="6"/>
      <c r="AX25" s="6"/>
      <c r="AY25" s="6">
        <f t="shared" si="17"/>
        <v>0</v>
      </c>
      <c r="AZ25" s="6">
        <f t="shared" si="18"/>
        <v>0</v>
      </c>
      <c r="BA25" s="6">
        <f t="shared" si="2"/>
        <v>0</v>
      </c>
      <c r="BB25" s="6">
        <f t="shared" si="19"/>
        <v>0</v>
      </c>
      <c r="BC25" s="6">
        <f t="shared" si="20"/>
        <v>0</v>
      </c>
    </row>
    <row r="26" spans="1:55" ht="27" customHeight="1" x14ac:dyDescent="0.25">
      <c r="A26" s="13"/>
      <c r="B26" s="14"/>
      <c r="C26" s="15"/>
      <c r="D26" s="6"/>
      <c r="E26" s="6"/>
      <c r="F26" s="6"/>
      <c r="G26" s="6">
        <f t="shared" si="6"/>
        <v>0</v>
      </c>
      <c r="H26" s="6"/>
      <c r="I26" s="6"/>
      <c r="J26" s="6"/>
      <c r="K26" s="6">
        <f t="shared" si="7"/>
        <v>0</v>
      </c>
      <c r="L26" s="6"/>
      <c r="M26" s="6"/>
      <c r="N26" s="6"/>
      <c r="O26" s="6">
        <f t="shared" si="8"/>
        <v>0</v>
      </c>
      <c r="P26" s="6"/>
      <c r="Q26" s="6"/>
      <c r="R26" s="6"/>
      <c r="S26" s="6">
        <f t="shared" si="9"/>
        <v>0</v>
      </c>
      <c r="T26" s="6"/>
      <c r="U26" s="6"/>
      <c r="V26" s="6"/>
      <c r="W26" s="6">
        <f t="shared" si="10"/>
        <v>0</v>
      </c>
      <c r="X26" s="6"/>
      <c r="Y26" s="6"/>
      <c r="Z26" s="6"/>
      <c r="AA26" s="6">
        <f t="shared" si="11"/>
        <v>0</v>
      </c>
      <c r="AB26" s="6"/>
      <c r="AC26" s="6"/>
      <c r="AD26" s="6"/>
      <c r="AE26" s="6">
        <f t="shared" si="12"/>
        <v>0</v>
      </c>
      <c r="AF26" s="6"/>
      <c r="AG26" s="6"/>
      <c r="AH26" s="6"/>
      <c r="AI26" s="6">
        <f t="shared" si="13"/>
        <v>0</v>
      </c>
      <c r="AJ26" s="6"/>
      <c r="AK26" s="6"/>
      <c r="AL26" s="6"/>
      <c r="AM26" s="6">
        <f t="shared" si="14"/>
        <v>0</v>
      </c>
      <c r="AN26" s="6"/>
      <c r="AO26" s="6"/>
      <c r="AP26" s="6"/>
      <c r="AQ26" s="6">
        <f t="shared" si="15"/>
        <v>0</v>
      </c>
      <c r="AR26" s="6"/>
      <c r="AS26" s="6"/>
      <c r="AT26" s="6"/>
      <c r="AU26" s="6">
        <f t="shared" si="16"/>
        <v>0</v>
      </c>
      <c r="AV26" s="6"/>
      <c r="AW26" s="6"/>
      <c r="AX26" s="6"/>
      <c r="AY26" s="6">
        <f t="shared" si="17"/>
        <v>0</v>
      </c>
      <c r="AZ26" s="6">
        <f t="shared" si="18"/>
        <v>0</v>
      </c>
      <c r="BA26" s="6">
        <f t="shared" si="2"/>
        <v>0</v>
      </c>
      <c r="BB26" s="6">
        <f t="shared" si="19"/>
        <v>0</v>
      </c>
      <c r="BC26" s="6">
        <f t="shared" si="20"/>
        <v>0</v>
      </c>
    </row>
    <row r="27" spans="1:55" ht="27" customHeight="1" x14ac:dyDescent="0.25">
      <c r="A27" s="21"/>
      <c r="B27" s="17"/>
      <c r="C27" s="22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23"/>
    </row>
    <row r="28" spans="1:55" ht="27" customHeight="1" x14ac:dyDescent="0.25">
      <c r="A28" s="21"/>
      <c r="B28" s="17"/>
      <c r="C28" s="22"/>
      <c r="D28" s="18"/>
      <c r="E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23"/>
    </row>
    <row r="29" spans="1:55" ht="27" customHeight="1" x14ac:dyDescent="0.25">
      <c r="A29" s="21"/>
      <c r="B29" s="17"/>
      <c r="C29" s="22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23"/>
    </row>
    <row r="30" spans="1:55" ht="27" customHeight="1" x14ac:dyDescent="0.25">
      <c r="A30" s="21"/>
      <c r="B30" s="17"/>
      <c r="C30" s="22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23"/>
    </row>
    <row r="31" spans="1:55" ht="27" customHeight="1" x14ac:dyDescent="0.25">
      <c r="A31" s="21"/>
      <c r="B31" s="17"/>
      <c r="C31" s="22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23"/>
    </row>
    <row r="32" spans="1:55" ht="27" customHeight="1" x14ac:dyDescent="0.25">
      <c r="A32" s="21"/>
      <c r="B32" s="17"/>
      <c r="C32" s="22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23"/>
    </row>
    <row r="33" spans="1:55" ht="27" customHeight="1" x14ac:dyDescent="0.25">
      <c r="A33" s="21"/>
      <c r="B33" s="17"/>
      <c r="C33" s="22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23"/>
    </row>
    <row r="34" spans="1:55" ht="27" customHeight="1" x14ac:dyDescent="0.25">
      <c r="A34" s="21"/>
      <c r="B34" s="17"/>
      <c r="C34" s="22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23"/>
    </row>
    <row r="35" spans="1:55" ht="27" customHeight="1" x14ac:dyDescent="0.25">
      <c r="A35" s="21"/>
      <c r="B35" s="17"/>
      <c r="C35" s="22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23"/>
    </row>
    <row r="36" spans="1:55" ht="27" customHeight="1" x14ac:dyDescent="0.25">
      <c r="A36" s="21"/>
      <c r="B36" s="17"/>
      <c r="C36" s="22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23"/>
    </row>
    <row r="37" spans="1:55" ht="27" customHeight="1" x14ac:dyDescent="0.25">
      <c r="A37" s="21"/>
      <c r="B37" s="17"/>
      <c r="C37" s="22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23"/>
    </row>
    <row r="38" spans="1:55" ht="27" customHeight="1" x14ac:dyDescent="0.25">
      <c r="A38" s="21"/>
      <c r="B38" s="17"/>
      <c r="C38" s="22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23"/>
    </row>
    <row r="39" spans="1:55" ht="27" customHeight="1" x14ac:dyDescent="0.25">
      <c r="A39" s="21"/>
      <c r="B39" s="17"/>
      <c r="C39" s="22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23"/>
    </row>
    <row r="40" spans="1:55" ht="27" customHeight="1" x14ac:dyDescent="0.25">
      <c r="A40" s="21"/>
      <c r="B40" s="17"/>
      <c r="C40" s="22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23"/>
    </row>
    <row r="41" spans="1:55" ht="27" customHeight="1" x14ac:dyDescent="0.25">
      <c r="A41" s="21"/>
      <c r="B41" s="17"/>
      <c r="C41" s="22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23"/>
    </row>
    <row r="42" spans="1:55" ht="27" customHeight="1" x14ac:dyDescent="0.25">
      <c r="A42" s="21"/>
      <c r="B42" s="17"/>
      <c r="C42" s="22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23"/>
    </row>
    <row r="43" spans="1:55" ht="27" customHeight="1" x14ac:dyDescent="0.25">
      <c r="A43" s="21"/>
      <c r="B43" s="17"/>
      <c r="C43" s="22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23"/>
    </row>
    <row r="44" spans="1:55" ht="27" customHeight="1" x14ac:dyDescent="0.25">
      <c r="A44" s="21"/>
      <c r="B44" s="17"/>
      <c r="C44" s="22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23"/>
    </row>
    <row r="45" spans="1:55" ht="27" customHeight="1" x14ac:dyDescent="0.25">
      <c r="A45" s="21"/>
      <c r="B45" s="17"/>
      <c r="C45" s="22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23"/>
    </row>
    <row r="46" spans="1:55" ht="27" customHeight="1" x14ac:dyDescent="0.25">
      <c r="A46" s="21"/>
      <c r="B46" s="17"/>
      <c r="C46" s="22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23"/>
    </row>
    <row r="47" spans="1:55" ht="27" customHeight="1" x14ac:dyDescent="0.25">
      <c r="A47" s="21"/>
      <c r="B47" s="17"/>
      <c r="C47" s="22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23"/>
    </row>
    <row r="48" spans="1:55" ht="27" customHeight="1" x14ac:dyDescent="0.25">
      <c r="A48" s="21"/>
      <c r="B48" s="17"/>
      <c r="C48" s="22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23"/>
    </row>
    <row r="49" spans="1:55" ht="27" customHeight="1" x14ac:dyDescent="0.25">
      <c r="A49" s="21"/>
      <c r="B49" s="17"/>
      <c r="C49" s="22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23"/>
    </row>
    <row r="50" spans="1:55" ht="27" customHeight="1" x14ac:dyDescent="0.25">
      <c r="A50" s="21"/>
      <c r="B50" s="17"/>
      <c r="C50" s="22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23"/>
    </row>
    <row r="51" spans="1:55" ht="27" customHeight="1" x14ac:dyDescent="0.25">
      <c r="A51" s="21"/>
      <c r="B51" s="17"/>
      <c r="C51" s="22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23"/>
    </row>
    <row r="52" spans="1:55" ht="27" customHeight="1" x14ac:dyDescent="0.25">
      <c r="A52" s="21"/>
      <c r="B52" s="17"/>
      <c r="C52" s="22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23"/>
    </row>
    <row r="53" spans="1:55" ht="27" customHeight="1" x14ac:dyDescent="0.25">
      <c r="A53" s="21"/>
      <c r="B53" s="17"/>
      <c r="C53" s="22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23"/>
    </row>
    <row r="54" spans="1:55" ht="27" customHeight="1" x14ac:dyDescent="0.25">
      <c r="A54" s="21"/>
      <c r="B54" s="17"/>
      <c r="C54" s="22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23"/>
    </row>
    <row r="55" spans="1:55" ht="27" customHeight="1" x14ac:dyDescent="0.25">
      <c r="A55" s="21"/>
      <c r="B55" s="17"/>
      <c r="C55" s="22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23"/>
    </row>
    <row r="56" spans="1:55" ht="27" customHeight="1" x14ac:dyDescent="0.25">
      <c r="A56" s="21"/>
      <c r="B56" s="17"/>
      <c r="C56" s="22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23"/>
    </row>
    <row r="57" spans="1:55" ht="27" customHeight="1" x14ac:dyDescent="0.25">
      <c r="A57" s="21"/>
      <c r="B57" s="17"/>
      <c r="C57" s="22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23"/>
    </row>
    <row r="58" spans="1:55" ht="27" customHeight="1" x14ac:dyDescent="0.25">
      <c r="A58" s="21"/>
      <c r="B58" s="17"/>
      <c r="C58" s="22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23"/>
    </row>
    <row r="59" spans="1:55" ht="27" customHeight="1" x14ac:dyDescent="0.25">
      <c r="A59" s="21"/>
      <c r="B59" s="17"/>
      <c r="C59" s="22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23"/>
    </row>
    <row r="60" spans="1:55" ht="27" customHeight="1" x14ac:dyDescent="0.25">
      <c r="A60" s="21"/>
      <c r="B60" s="17"/>
      <c r="C60" s="22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23"/>
    </row>
    <row r="61" spans="1:55" ht="27" customHeight="1" x14ac:dyDescent="0.25">
      <c r="A61" s="21"/>
      <c r="B61" s="17"/>
      <c r="C61" s="22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23"/>
    </row>
    <row r="62" spans="1:55" ht="27" customHeight="1" x14ac:dyDescent="0.25">
      <c r="A62" s="21"/>
      <c r="B62" s="17"/>
      <c r="C62" s="22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23"/>
    </row>
    <row r="63" spans="1:55" ht="27" customHeight="1" x14ac:dyDescent="0.25">
      <c r="A63" s="21"/>
      <c r="B63" s="17"/>
      <c r="C63" s="22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23"/>
    </row>
    <row r="64" spans="1:55" ht="27" customHeight="1" x14ac:dyDescent="0.25">
      <c r="A64" s="21"/>
      <c r="B64" s="17"/>
      <c r="C64" s="22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23"/>
    </row>
    <row r="65" spans="1:55" ht="27" customHeight="1" x14ac:dyDescent="0.25">
      <c r="A65" s="21"/>
      <c r="B65" s="17"/>
      <c r="C65" s="22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23"/>
    </row>
    <row r="66" spans="1:55" ht="27" customHeight="1" x14ac:dyDescent="0.25">
      <c r="A66" s="21"/>
      <c r="B66" s="17"/>
      <c r="C66" s="22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23"/>
    </row>
    <row r="67" spans="1:55" ht="27" customHeight="1" x14ac:dyDescent="0.25">
      <c r="A67" s="21"/>
      <c r="B67" s="17"/>
      <c r="C67" s="22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23"/>
    </row>
    <row r="68" spans="1:55" ht="27" customHeight="1" x14ac:dyDescent="0.25">
      <c r="A68" s="21"/>
      <c r="B68" s="17"/>
      <c r="C68" s="22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23"/>
    </row>
    <row r="69" spans="1:55" ht="27" customHeight="1" x14ac:dyDescent="0.25">
      <c r="A69" s="21"/>
      <c r="B69" s="17"/>
      <c r="C69" s="22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23"/>
    </row>
    <row r="70" spans="1:55" ht="27" customHeight="1" x14ac:dyDescent="0.25">
      <c r="A70" s="21"/>
      <c r="B70" s="17"/>
      <c r="C70" s="22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23"/>
    </row>
    <row r="71" spans="1:55" ht="27" customHeight="1" x14ac:dyDescent="0.25">
      <c r="A71" s="21"/>
      <c r="B71" s="17"/>
      <c r="C71" s="22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23"/>
    </row>
    <row r="72" spans="1:55" ht="27" customHeight="1" x14ac:dyDescent="0.25">
      <c r="A72" s="21"/>
      <c r="B72" s="17"/>
      <c r="C72" s="22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23"/>
    </row>
    <row r="73" spans="1:55" ht="27" customHeight="1" x14ac:dyDescent="0.25">
      <c r="A73" s="21"/>
      <c r="B73" s="17"/>
      <c r="C73" s="22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23"/>
    </row>
    <row r="74" spans="1:55" ht="27" customHeight="1" x14ac:dyDescent="0.3">
      <c r="A74" s="24"/>
      <c r="C74" s="17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23"/>
    </row>
    <row r="75" spans="1:55" ht="27" customHeight="1" x14ac:dyDescent="0.3">
      <c r="A75" s="24"/>
      <c r="C75" s="17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23"/>
    </row>
    <row r="76" spans="1:55" ht="27" customHeight="1" x14ac:dyDescent="0.3">
      <c r="A76" s="24"/>
      <c r="C76" s="17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23"/>
    </row>
    <row r="77" spans="1:55" ht="27" customHeight="1" x14ac:dyDescent="0.3">
      <c r="A77" s="24"/>
      <c r="C77" s="17"/>
      <c r="D77" s="18"/>
      <c r="E77" s="18"/>
      <c r="F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23"/>
    </row>
    <row r="78" spans="1:55" ht="27" customHeight="1" x14ac:dyDescent="0.3">
      <c r="A78" s="30"/>
      <c r="B78" s="31"/>
      <c r="C78" s="32"/>
      <c r="D78" s="33"/>
      <c r="E78" s="44" t="s">
        <v>12</v>
      </c>
      <c r="F78" s="45"/>
      <c r="G78" s="45"/>
      <c r="H78" s="45"/>
      <c r="I78" s="45"/>
      <c r="J78" s="45"/>
      <c r="K78" s="45"/>
      <c r="L78" s="45"/>
      <c r="M78" s="45"/>
      <c r="N78" s="45"/>
      <c r="O78" s="46"/>
      <c r="P78" s="35" t="s">
        <v>13</v>
      </c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7"/>
      <c r="AB78" s="35" t="s">
        <v>14</v>
      </c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7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4"/>
    </row>
    <row r="79" spans="1:55" ht="27" customHeight="1" x14ac:dyDescent="0.3">
      <c r="A79" s="24"/>
      <c r="C79" s="17"/>
      <c r="D79" s="18"/>
      <c r="E79" s="47"/>
      <c r="F79" s="48"/>
      <c r="G79" s="48"/>
      <c r="H79" s="48"/>
      <c r="I79" s="48"/>
      <c r="J79" s="48"/>
      <c r="K79" s="48"/>
      <c r="L79" s="48"/>
      <c r="M79" s="48"/>
      <c r="N79" s="48"/>
      <c r="O79" s="49"/>
      <c r="P79" s="38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40"/>
      <c r="AB79" s="38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40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23"/>
    </row>
    <row r="80" spans="1:55" ht="27" customHeight="1" x14ac:dyDescent="0.3">
      <c r="A80" s="25"/>
      <c r="B80" s="26"/>
      <c r="C80" s="27"/>
      <c r="D80" s="28"/>
      <c r="E80" s="50"/>
      <c r="F80" s="51"/>
      <c r="G80" s="51"/>
      <c r="H80" s="51"/>
      <c r="I80" s="51"/>
      <c r="J80" s="51"/>
      <c r="K80" s="51"/>
      <c r="L80" s="51"/>
      <c r="M80" s="51"/>
      <c r="N80" s="51"/>
      <c r="O80" s="52"/>
      <c r="P80" s="41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3"/>
      <c r="AB80" s="41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3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9"/>
    </row>
    <row r="81" spans="1:55" ht="27" customHeight="1" x14ac:dyDescent="0.3">
      <c r="A81" s="16"/>
      <c r="C81" s="17"/>
      <c r="D81" s="18"/>
      <c r="E81" s="18"/>
      <c r="F81" s="18"/>
      <c r="G81" s="9"/>
      <c r="H81" s="10"/>
      <c r="I81" s="10"/>
      <c r="J81" s="11"/>
      <c r="K81" s="10"/>
      <c r="L81" s="10"/>
      <c r="M81" s="19"/>
      <c r="N81" s="10"/>
      <c r="O81" s="12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</row>
    <row r="82" spans="1:55" ht="27" customHeight="1" x14ac:dyDescent="0.3">
      <c r="A82" s="16"/>
      <c r="C82" s="17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</row>
    <row r="83" spans="1:55" ht="27" customHeight="1" x14ac:dyDescent="0.3">
      <c r="A83" s="16"/>
      <c r="C83" s="17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</row>
    <row r="84" spans="1:55" ht="27" customHeight="1" x14ac:dyDescent="0.3">
      <c r="A84" s="16"/>
      <c r="C84" s="17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</row>
  </sheetData>
  <mergeCells count="27">
    <mergeCell ref="P79:AA80"/>
    <mergeCell ref="AV6:AY6"/>
    <mergeCell ref="AR6:AU6"/>
    <mergeCell ref="AN6:AQ6"/>
    <mergeCell ref="AJ6:AM6"/>
    <mergeCell ref="P78:AA78"/>
    <mergeCell ref="BA1:BB1"/>
    <mergeCell ref="BA2:BB2"/>
    <mergeCell ref="BA3:BB3"/>
    <mergeCell ref="BA4:BB4"/>
    <mergeCell ref="BA5:BB5"/>
    <mergeCell ref="AB78:AO78"/>
    <mergeCell ref="AB79:AO80"/>
    <mergeCell ref="E78:O78"/>
    <mergeCell ref="E79:O80"/>
    <mergeCell ref="A1:C5"/>
    <mergeCell ref="D1:AZ5"/>
    <mergeCell ref="P6:S6"/>
    <mergeCell ref="L6:O6"/>
    <mergeCell ref="D6:G6"/>
    <mergeCell ref="H6:K6"/>
    <mergeCell ref="A6:C6"/>
    <mergeCell ref="AF6:AI6"/>
    <mergeCell ref="AB6:AE6"/>
    <mergeCell ref="X6:AA6"/>
    <mergeCell ref="T6:W6"/>
    <mergeCell ref="AZ6:BC6"/>
  </mergeCells>
  <phoneticPr fontId="10" type="noConversion"/>
  <pageMargins left="0.19685039370078741" right="0.19685039370078741" top="0.43307086614173229" bottom="0.47244094488188981" header="0.31496062992125984" footer="0.19685039370078741"/>
  <pageSetup paperSize="9" scale="5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İMİD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Özgür Çökük</dc:creator>
  <cp:lastModifiedBy>Özgür Çökük</cp:lastModifiedBy>
  <dcterms:created xsi:type="dcterms:W3CDTF">2023-10-13T09:51:36Z</dcterms:created>
  <dcterms:modified xsi:type="dcterms:W3CDTF">2023-10-20T13:31:18Z</dcterms:modified>
</cp:coreProperties>
</file>